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福山　沙織\Desktop\"/>
    </mc:Choice>
  </mc:AlternateContent>
  <xr:revisionPtr revIDLastSave="0" documentId="13_ncr:1_{8747C896-2446-4EAD-9E72-8F52971DCBA8}" xr6:coauthVersionLast="47" xr6:coauthVersionMax="47" xr10:uidLastSave="{00000000-0000-0000-0000-000000000000}"/>
  <workbookProtection workbookAlgorithmName="SHA-512" workbookHashValue="YrmtS76V/7+aTwG3iHpHg9QxqAQ4UVKC4Zz3g28i28oLoFvBg2uc97UpINo1CSxeiodgSAeln7zit8A6nrip3A==" workbookSaltValue="inz4vwVQaCNQxb2S5ZiMdg==" workbookSpinCount="100000" lockStructure="1"/>
  <bookViews>
    <workbookView xWindow="1365" yWindow="630" windowWidth="21555" windowHeight="13320" xr2:uid="{00000000-000D-0000-FFFF-FFFF00000000}"/>
  </bookViews>
  <sheets>
    <sheet name="注文書" sheetId="4" r:id="rId1"/>
  </sheets>
  <definedNames>
    <definedName name="_xlnm.Print_Area" localSheetId="0">注文書!$A$1:$Y$38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5" i="4" l="1"/>
  <c r="K7" i="4"/>
  <c r="K8" i="4"/>
  <c r="K9" i="4"/>
  <c r="K14" i="4"/>
  <c r="K18" i="4"/>
  <c r="K20" i="4"/>
  <c r="K6" i="4"/>
  <c r="K21" i="4"/>
  <c r="K11" i="4"/>
  <c r="W19" i="4"/>
  <c r="W18" i="4"/>
  <c r="W13" i="4"/>
  <c r="W12" i="4"/>
  <c r="W23" i="4" l="1"/>
  <c r="W21" i="4"/>
  <c r="W20" i="4"/>
  <c r="W9" i="4"/>
  <c r="W8" i="4"/>
  <c r="W7" i="4"/>
  <c r="W6" i="4"/>
  <c r="K17" i="4"/>
  <c r="K16" i="4"/>
  <c r="K13" i="4"/>
  <c r="K12" i="4"/>
  <c r="K10" i="4"/>
  <c r="K22" i="4" s="1"/>
  <c r="K15" i="4"/>
  <c r="K19" i="4"/>
  <c r="W10" i="4"/>
  <c r="W11" i="4"/>
  <c r="W14" i="4"/>
  <c r="W15" i="4"/>
  <c r="W16" i="4"/>
  <c r="W17" i="4"/>
  <c r="W22" i="4"/>
  <c r="W26" i="4" l="1"/>
  <c r="W27" i="4"/>
  <c r="W28" i="4" s="1"/>
  <c r="W29" i="4" l="1"/>
  <c r="W30" i="4" l="1"/>
  <c r="W31" i="4" s="1"/>
</calcChain>
</file>

<file path=xl/sharedStrings.xml><?xml version="1.0" encoding="utf-8"?>
<sst xmlns="http://schemas.openxmlformats.org/spreadsheetml/2006/main" count="224" uniqueCount="129">
  <si>
    <t>商品名</t>
    <rPh sb="0" eb="3">
      <t>ショウヒンメイ</t>
    </rPh>
    <phoneticPr fontId="1"/>
  </si>
  <si>
    <t>入数</t>
    <rPh sb="0" eb="2">
      <t>イリスウ</t>
    </rPh>
    <phoneticPr fontId="1"/>
  </si>
  <si>
    <t>単価</t>
    <rPh sb="0" eb="2">
      <t>タンカ</t>
    </rPh>
    <phoneticPr fontId="1"/>
  </si>
  <si>
    <t>商品Ｎｏ</t>
    <rPh sb="0" eb="2">
      <t>ショウヒン</t>
    </rPh>
    <phoneticPr fontId="1"/>
  </si>
  <si>
    <t>注文数量</t>
    <rPh sb="0" eb="2">
      <t>チュウモン</t>
    </rPh>
    <rPh sb="2" eb="4">
      <t>スウリョウ</t>
    </rPh>
    <phoneticPr fontId="1"/>
  </si>
  <si>
    <t>金額</t>
    <rPh sb="0" eb="2">
      <t>キンガク</t>
    </rPh>
    <phoneticPr fontId="1"/>
  </si>
  <si>
    <t>お名前</t>
    <rPh sb="1" eb="3">
      <t>ナマエ</t>
    </rPh>
    <phoneticPr fontId="1"/>
  </si>
  <si>
    <t>お届け先</t>
    <rPh sb="1" eb="2">
      <t>トド</t>
    </rPh>
    <rPh sb="3" eb="4">
      <t>サキ</t>
    </rPh>
    <phoneticPr fontId="1"/>
  </si>
  <si>
    <t>配達希望日</t>
    <rPh sb="0" eb="2">
      <t>ハイタツ</t>
    </rPh>
    <rPh sb="2" eb="5">
      <t>キボウビ</t>
    </rPh>
    <phoneticPr fontId="1"/>
  </si>
  <si>
    <t>即納</t>
    <rPh sb="0" eb="2">
      <t>ソクノウ</t>
    </rPh>
    <phoneticPr fontId="1"/>
  </si>
  <si>
    <t>ＴＥＬ</t>
    <phoneticPr fontId="1"/>
  </si>
  <si>
    <t>ＦＡＸ</t>
    <phoneticPr fontId="1"/>
  </si>
  <si>
    <t>メール</t>
    <phoneticPr fontId="1"/>
  </si>
  <si>
    <t>個</t>
    <rPh sb="0" eb="1">
      <t>コ</t>
    </rPh>
    <phoneticPr fontId="1"/>
  </si>
  <si>
    <t>円</t>
    <rPh sb="0" eb="1">
      <t>エン</t>
    </rPh>
    <phoneticPr fontId="1"/>
  </si>
  <si>
    <t>　　　月　　　日</t>
    <rPh sb="3" eb="4">
      <t>ガツ</t>
    </rPh>
    <rPh sb="7" eb="8">
      <t>ニチ</t>
    </rPh>
    <phoneticPr fontId="1"/>
  </si>
  <si>
    <t>12本</t>
    <rPh sb="2" eb="3">
      <t>ホン</t>
    </rPh>
    <phoneticPr fontId="1"/>
  </si>
  <si>
    <t>30個</t>
    <rPh sb="2" eb="3">
      <t>コ</t>
    </rPh>
    <phoneticPr fontId="1"/>
  </si>
  <si>
    <t>10個</t>
    <rPh sb="2" eb="3">
      <t>コ</t>
    </rPh>
    <phoneticPr fontId="1"/>
  </si>
  <si>
    <t>携帯番号</t>
    <rPh sb="0" eb="2">
      <t>ケイタイ</t>
    </rPh>
    <rPh sb="2" eb="4">
      <t>バンゴウ</t>
    </rPh>
    <phoneticPr fontId="1"/>
  </si>
  <si>
    <t>小計 ①</t>
    <rPh sb="0" eb="2">
      <t>ショウケイ</t>
    </rPh>
    <phoneticPr fontId="1"/>
  </si>
  <si>
    <t>小計 ②</t>
    <rPh sb="0" eb="2">
      <t>ショウケイ</t>
    </rPh>
    <phoneticPr fontId="1"/>
  </si>
  <si>
    <t>Ｌ－01</t>
    <phoneticPr fontId="16"/>
  </si>
  <si>
    <t>Ｌ－02</t>
    <phoneticPr fontId="16"/>
  </si>
  <si>
    <t>Ｌ－03</t>
    <phoneticPr fontId="16"/>
  </si>
  <si>
    <t>Ｌ－04</t>
    <phoneticPr fontId="16"/>
  </si>
  <si>
    <t>Ｌ－11</t>
    <phoneticPr fontId="16"/>
  </si>
  <si>
    <t>50個</t>
    <phoneticPr fontId="1"/>
  </si>
  <si>
    <t>20個</t>
    <phoneticPr fontId="1"/>
  </si>
  <si>
    <t>合計　①＋②+③</t>
    <rPh sb="0" eb="2">
      <t>ゴウケイ</t>
    </rPh>
    <phoneticPr fontId="1"/>
  </si>
  <si>
    <t>６本</t>
    <phoneticPr fontId="1"/>
  </si>
  <si>
    <t>送料 ③</t>
    <rPh sb="0" eb="2">
      <t>ソウリョウ</t>
    </rPh>
    <phoneticPr fontId="1"/>
  </si>
  <si>
    <t>Ｌ－06</t>
    <phoneticPr fontId="16"/>
  </si>
  <si>
    <t>Ｌ－07</t>
    <phoneticPr fontId="16"/>
  </si>
  <si>
    <t>Ｌ－08</t>
    <phoneticPr fontId="16"/>
  </si>
  <si>
    <t>Ｌ－09</t>
    <phoneticPr fontId="16"/>
  </si>
  <si>
    <t>Ｌ－10</t>
    <phoneticPr fontId="16"/>
  </si>
  <si>
    <t>Ｌ－12</t>
    <phoneticPr fontId="16"/>
  </si>
  <si>
    <t>Ｌ－13</t>
    <phoneticPr fontId="16"/>
  </si>
  <si>
    <t>TE-7スライド式</t>
    <phoneticPr fontId="1"/>
  </si>
  <si>
    <t>PE-02プッシュ式</t>
    <phoneticPr fontId="1"/>
  </si>
  <si>
    <t>リオⅡスライド式</t>
    <phoneticPr fontId="1"/>
  </si>
  <si>
    <t>ボルガⅡターボライター</t>
    <phoneticPr fontId="1"/>
  </si>
  <si>
    <t>e-ターボライター</t>
    <phoneticPr fontId="1"/>
  </si>
  <si>
    <t>クリアターボライター</t>
    <phoneticPr fontId="1"/>
  </si>
  <si>
    <t>ジェットライター</t>
    <phoneticPr fontId="1"/>
  </si>
  <si>
    <t>20個</t>
    <rPh sb="2" eb="3">
      <t>コ</t>
    </rPh>
    <phoneticPr fontId="1"/>
  </si>
  <si>
    <t>12個</t>
    <phoneticPr fontId="1"/>
  </si>
  <si>
    <t>有限会社ウツノミヤ商会・卸値ドットネット</t>
    <rPh sb="0" eb="4">
      <t>ユウゲンガイシャ</t>
    </rPh>
    <rPh sb="9" eb="11">
      <t>ショウカイ</t>
    </rPh>
    <rPh sb="12" eb="14">
      <t>オロシネ</t>
    </rPh>
    <phoneticPr fontId="1"/>
  </si>
  <si>
    <t>お問い合わせ電話番号：0120-366-369</t>
    <rPh sb="1" eb="2">
      <t>ト</t>
    </rPh>
    <rPh sb="3" eb="4">
      <t>ア</t>
    </rPh>
    <rPh sb="6" eb="8">
      <t>デンワ</t>
    </rPh>
    <rPh sb="8" eb="10">
      <t>バンゴウ</t>
    </rPh>
    <phoneticPr fontId="1"/>
  </si>
  <si>
    <t>URL：https://oroshi-ne.net/</t>
    <phoneticPr fontId="1"/>
  </si>
  <si>
    <t>ご注文FAX：</t>
    <rPh sb="1" eb="3">
      <t>チュウモン</t>
    </rPh>
    <phoneticPr fontId="1"/>
  </si>
  <si>
    <t>FAX：03-3995-6021</t>
    <phoneticPr fontId="1"/>
  </si>
  <si>
    <t>K－01</t>
    <phoneticPr fontId="16"/>
  </si>
  <si>
    <t>K－02</t>
  </si>
  <si>
    <t>K－03</t>
  </si>
  <si>
    <t>K－04</t>
  </si>
  <si>
    <t>K－05</t>
  </si>
  <si>
    <t>K－06</t>
  </si>
  <si>
    <t>K－07</t>
  </si>
  <si>
    <t>K－08</t>
  </si>
  <si>
    <t>K－09</t>
  </si>
  <si>
    <t>K－10</t>
  </si>
  <si>
    <t>K－11</t>
  </si>
  <si>
    <t>K－12</t>
  </si>
  <si>
    <t>H－01</t>
    <phoneticPr fontId="1"/>
  </si>
  <si>
    <t>H－02</t>
  </si>
  <si>
    <t>H－03</t>
  </si>
  <si>
    <t>H－04</t>
  </si>
  <si>
    <t>H－05</t>
  </si>
  <si>
    <t>H－06</t>
  </si>
  <si>
    <t>消費税（10％）④</t>
    <rPh sb="0" eb="3">
      <t>ショウヒゼイ</t>
    </rPh>
    <phoneticPr fontId="1"/>
  </si>
  <si>
    <t>総合計　①+②+③+④</t>
    <rPh sb="0" eb="2">
      <t>ソウゴウ</t>
    </rPh>
    <rPh sb="2" eb="3">
      <t>ケイ</t>
    </rPh>
    <phoneticPr fontId="1"/>
  </si>
  <si>
    <t>商品は代金とのお引き換えとなります。（代引き）</t>
    <phoneticPr fontId="1"/>
  </si>
  <si>
    <t>注文書</t>
    <rPh sb="0" eb="3">
      <t>チュウモンショ</t>
    </rPh>
    <phoneticPr fontId="1"/>
  </si>
  <si>
    <t>ポケタイ</t>
    <phoneticPr fontId="16"/>
  </si>
  <si>
    <t>ぬくもり (茶) 仏具</t>
    <phoneticPr fontId="16"/>
  </si>
  <si>
    <t>カプリ仏具</t>
    <phoneticPr fontId="16"/>
  </si>
  <si>
    <t>チルチルフィルター</t>
    <phoneticPr fontId="1"/>
  </si>
  <si>
    <t>スーパー25</t>
    <phoneticPr fontId="1"/>
  </si>
  <si>
    <t>クロレラパイプ</t>
    <phoneticPr fontId="1"/>
  </si>
  <si>
    <t>ジッポーオイル</t>
    <phoneticPr fontId="1"/>
  </si>
  <si>
    <t>ジッポーフリント石</t>
    <phoneticPr fontId="1"/>
  </si>
  <si>
    <t>自販機用箱(無地)</t>
    <phoneticPr fontId="1"/>
  </si>
  <si>
    <t>共用ガスボンベ(大)</t>
    <phoneticPr fontId="1"/>
  </si>
  <si>
    <t>ベスタガスボンベ(大)</t>
    <phoneticPr fontId="1"/>
  </si>
  <si>
    <t>ベスタガスボンベ(小)</t>
    <phoneticPr fontId="1"/>
  </si>
  <si>
    <t>60cmビニールロング傘</t>
    <phoneticPr fontId="1"/>
  </si>
  <si>
    <t>65cmビニールジャンプ</t>
    <phoneticPr fontId="1"/>
  </si>
  <si>
    <t>非接触型温度計</t>
    <phoneticPr fontId="1"/>
  </si>
  <si>
    <t>酸素飽和度メーター</t>
    <phoneticPr fontId="1"/>
  </si>
  <si>
    <t>非常用トイレ50回分</t>
    <phoneticPr fontId="1"/>
  </si>
  <si>
    <t>車掲載用トイレ1回分</t>
    <phoneticPr fontId="1"/>
  </si>
  <si>
    <t>30個</t>
    <phoneticPr fontId="1"/>
  </si>
  <si>
    <t>6本</t>
  </si>
  <si>
    <t>6本</t>
    <phoneticPr fontId="1"/>
  </si>
  <si>
    <t>6本</t>
    <rPh sb="1" eb="2">
      <t>ホン</t>
    </rPh>
    <phoneticPr fontId="1"/>
  </si>
  <si>
    <t>1,000枚</t>
    <rPh sb="5" eb="6">
      <t>マイ</t>
    </rPh>
    <phoneticPr fontId="1"/>
  </si>
  <si>
    <t>48本</t>
    <phoneticPr fontId="1"/>
  </si>
  <si>
    <t>36本</t>
    <phoneticPr fontId="1"/>
  </si>
  <si>
    <t>5個</t>
    <rPh sb="1" eb="2">
      <t>コ</t>
    </rPh>
    <phoneticPr fontId="1"/>
  </si>
  <si>
    <t>5個</t>
    <phoneticPr fontId="1"/>
  </si>
  <si>
    <t>3個</t>
    <phoneticPr fontId="1"/>
  </si>
  <si>
    <t>20枚</t>
    <rPh sb="2" eb="3">
      <t>マイ</t>
    </rPh>
    <phoneticPr fontId="1"/>
  </si>
  <si>
    <t>枚</t>
    <rPh sb="0" eb="1">
      <t>マイ</t>
    </rPh>
    <phoneticPr fontId="1"/>
  </si>
  <si>
    <t>本</t>
    <rPh sb="0" eb="1">
      <t>ホン</t>
    </rPh>
    <phoneticPr fontId="1"/>
  </si>
  <si>
    <t>本</t>
    <phoneticPr fontId="1"/>
  </si>
  <si>
    <t>合計　①＋②</t>
    <rPh sb="0" eb="2">
      <t>ゴウケイ</t>
    </rPh>
    <phoneticPr fontId="1"/>
  </si>
  <si>
    <t>PE-01プッシュ式</t>
    <phoneticPr fontId="1"/>
  </si>
  <si>
    <t>数量・金額をご記入の上FAXをお願いいたします。</t>
    <phoneticPr fontId="1"/>
  </si>
  <si>
    <t>お申込日　：　　   月　　　  日</t>
    <rPh sb="11" eb="12">
      <t>ゲツ</t>
    </rPh>
    <rPh sb="17" eb="18">
      <t>ニチ</t>
    </rPh>
    <phoneticPr fontId="1"/>
  </si>
  <si>
    <t>Ｌ－15</t>
    <phoneticPr fontId="16"/>
  </si>
  <si>
    <t>Ｌ－05</t>
    <phoneticPr fontId="16"/>
  </si>
  <si>
    <t>Ｌ－14</t>
    <phoneticPr fontId="16"/>
  </si>
  <si>
    <t>S－01</t>
    <phoneticPr fontId="16"/>
  </si>
  <si>
    <t>1000本</t>
    <rPh sb="4" eb="5">
      <t>ホン</t>
    </rPh>
    <phoneticPr fontId="1"/>
  </si>
  <si>
    <t>リバー電子ライター</t>
    <rPh sb="3" eb="5">
      <t>デンシ</t>
    </rPh>
    <phoneticPr fontId="1"/>
  </si>
  <si>
    <t>TS-01スライド式</t>
    <phoneticPr fontId="1"/>
  </si>
  <si>
    <t>ランスⅡスライド式</t>
    <phoneticPr fontId="16"/>
  </si>
  <si>
    <t>ニース電子ライター</t>
    <phoneticPr fontId="1"/>
  </si>
  <si>
    <t>タイヨー（ヤスリ式）</t>
    <phoneticPr fontId="1"/>
  </si>
  <si>
    <t>チャッカスタージュニア</t>
    <phoneticPr fontId="1"/>
  </si>
  <si>
    <t>BIC J-23 定番</t>
    <phoneticPr fontId="1"/>
  </si>
  <si>
    <t>S-02</t>
    <phoneticPr fontId="1"/>
  </si>
  <si>
    <t>S-03</t>
    <phoneticPr fontId="1"/>
  </si>
  <si>
    <t>180個</t>
    <rPh sb="3" eb="4">
      <t>コ</t>
    </rPh>
    <phoneticPr fontId="1"/>
  </si>
  <si>
    <t>22円特売ライター</t>
    <rPh sb="2" eb="3">
      <t>エン</t>
    </rPh>
    <rPh sb="3" eb="5">
      <t>トクバイ</t>
    </rPh>
    <phoneticPr fontId="1"/>
  </si>
  <si>
    <t>ノンアルコール除菌ウエット</t>
    <rPh sb="7" eb="9">
      <t>ジョキン</t>
    </rPh>
    <phoneticPr fontId="1"/>
  </si>
  <si>
    <t>アルコール除菌ウエット</t>
    <rPh sb="5" eb="7">
      <t>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</si>
</sst>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_ ;[Red]\-#,##0\ "/>
    <numFmt numFmtId="178" formatCode="[$-411]ggge&quot;年&quot;m&quot;月&quot;d&quot;日&quot;;@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b/>
      <sz val="14"/>
      <color indexed="8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sz val="24"/>
      <color indexed="8"/>
      <name val="メイリオ"/>
      <family val="3"/>
      <charset val="128"/>
    </font>
    <font>
      <sz val="16"/>
      <color indexed="8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178" fontId="5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right" vertical="center" shrinkToFit="1"/>
    </xf>
    <xf numFmtId="176" fontId="13" fillId="0" borderId="1" xfId="0" applyNumberFormat="1" applyFont="1" applyBorder="1" applyAlignment="1">
      <alignment horizontal="right" vertical="center" shrinkToFit="1"/>
    </xf>
    <xf numFmtId="177" fontId="13" fillId="0" borderId="3" xfId="0" applyNumberFormat="1" applyFont="1" applyBorder="1" applyAlignment="1" applyProtection="1">
      <alignment horizontal="right" vertical="center" shrinkToFit="1"/>
      <protection locked="0"/>
    </xf>
    <xf numFmtId="177" fontId="13" fillId="0" borderId="4" xfId="0" applyNumberFormat="1" applyFont="1" applyBorder="1" applyAlignment="1">
      <alignment horizontal="center" vertical="center" shrinkToFit="1"/>
    </xf>
    <xf numFmtId="177" fontId="13" fillId="0" borderId="5" xfId="0" applyNumberFormat="1" applyFont="1" applyBorder="1" applyAlignment="1">
      <alignment horizontal="right" vertical="center" shrinkToFit="1"/>
    </xf>
    <xf numFmtId="0" fontId="13" fillId="0" borderId="4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4" xfId="0" applyFont="1" applyBorder="1" applyAlignment="1">
      <alignment horizontal="center" vertical="center" shrinkToFit="1"/>
    </xf>
    <xf numFmtId="177" fontId="11" fillId="0" borderId="3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0" xfId="0" applyFont="1" applyAlignment="1">
      <alignment horizontal="right" vertical="center" shrinkToFit="1"/>
    </xf>
    <xf numFmtId="176" fontId="13" fillId="0" borderId="0" xfId="0" applyNumberFormat="1" applyFont="1" applyAlignment="1">
      <alignment horizontal="right" vertical="center" shrinkToFit="1"/>
    </xf>
    <xf numFmtId="0" fontId="11" fillId="0" borderId="0" xfId="0" applyFont="1" applyAlignment="1">
      <alignment vertical="center" shrinkToFit="1"/>
    </xf>
    <xf numFmtId="0" fontId="13" fillId="0" borderId="4" xfId="0" applyFont="1" applyBorder="1" applyAlignment="1">
      <alignment vertical="center" shrinkToFit="1"/>
    </xf>
    <xf numFmtId="0" fontId="7" fillId="0" borderId="0" xfId="0" applyFont="1" applyProtection="1">
      <alignment vertical="center"/>
      <protection locked="0"/>
    </xf>
    <xf numFmtId="0" fontId="10" fillId="0" borderId="8" xfId="0" applyFont="1" applyBorder="1">
      <alignment vertical="center"/>
    </xf>
    <xf numFmtId="0" fontId="10" fillId="0" borderId="0" xfId="0" applyFont="1" applyAlignment="1" applyProtection="1">
      <alignment horizontal="left" vertical="center" indent="1"/>
      <protection locked="0"/>
    </xf>
    <xf numFmtId="0" fontId="18" fillId="0" borderId="1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left" vertical="center" indent="1"/>
      <protection locked="0"/>
    </xf>
    <xf numFmtId="0" fontId="0" fillId="0" borderId="6" xfId="0" applyBorder="1" applyAlignment="1">
      <alignment horizontal="left" vertical="center" indent="1"/>
    </xf>
    <xf numFmtId="0" fontId="13" fillId="0" borderId="9" xfId="0" applyFont="1" applyBorder="1">
      <alignment vertical="center"/>
    </xf>
    <xf numFmtId="0" fontId="13" fillId="0" borderId="9" xfId="0" applyFont="1" applyBorder="1" applyAlignment="1">
      <alignment horizontal="right" vertical="center" shrinkToFit="1"/>
    </xf>
    <xf numFmtId="176" fontId="13" fillId="0" borderId="9" xfId="0" applyNumberFormat="1" applyFont="1" applyBorder="1" applyAlignment="1">
      <alignment horizontal="right" vertical="center" shrinkToFit="1"/>
    </xf>
    <xf numFmtId="177" fontId="13" fillId="0" borderId="5" xfId="0" applyNumberFormat="1" applyFont="1" applyBorder="1" applyAlignment="1" applyProtection="1">
      <alignment horizontal="right" vertical="center" shrinkToFit="1"/>
      <protection locked="0"/>
    </xf>
    <xf numFmtId="177" fontId="13" fillId="0" borderId="10" xfId="0" applyNumberFormat="1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  <xf numFmtId="177" fontId="13" fillId="0" borderId="0" xfId="0" applyNumberFormat="1" applyFont="1" applyAlignment="1" applyProtection="1">
      <alignment horizontal="right" vertical="center"/>
      <protection locked="0"/>
    </xf>
    <xf numFmtId="177" fontId="13" fillId="0" borderId="0" xfId="0" applyNumberFormat="1" applyFont="1" applyAlignment="1">
      <alignment horizontal="center" vertical="center"/>
    </xf>
    <xf numFmtId="177" fontId="13" fillId="0" borderId="0" xfId="0" applyNumberFormat="1" applyFont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5" fillId="0" borderId="8" xfId="0" applyFont="1" applyBorder="1" applyProtection="1">
      <alignment vertical="center"/>
      <protection locked="0"/>
    </xf>
    <xf numFmtId="0" fontId="4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0" fontId="19" fillId="0" borderId="0" xfId="0" applyFont="1" applyAlignment="1">
      <alignment horizontal="right" vertical="center" shrinkToFit="1"/>
    </xf>
    <xf numFmtId="0" fontId="19" fillId="0" borderId="13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19" fillId="0" borderId="11" xfId="0" applyFont="1" applyBorder="1" applyAlignment="1">
      <alignment horizontal="left" vertical="center"/>
    </xf>
    <xf numFmtId="0" fontId="19" fillId="0" borderId="8" xfId="0" applyFont="1" applyBorder="1">
      <alignment vertical="center"/>
    </xf>
    <xf numFmtId="0" fontId="21" fillId="0" borderId="2" xfId="0" applyFont="1" applyBorder="1" applyAlignment="1">
      <alignment horizontal="left" vertical="center"/>
    </xf>
    <xf numFmtId="0" fontId="21" fillId="0" borderId="0" xfId="0" applyFont="1">
      <alignment vertical="center"/>
    </xf>
    <xf numFmtId="0" fontId="21" fillId="0" borderId="5" xfId="0" applyFont="1" applyBorder="1">
      <alignment vertical="center"/>
    </xf>
    <xf numFmtId="0" fontId="21" fillId="0" borderId="7" xfId="0" applyFont="1" applyBorder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 shrinkToFit="1"/>
    </xf>
    <xf numFmtId="0" fontId="11" fillId="0" borderId="6" xfId="0" applyFont="1" applyBorder="1" applyAlignment="1">
      <alignment horizontal="right" vertical="center" shrinkToFit="1"/>
    </xf>
    <xf numFmtId="0" fontId="11" fillId="0" borderId="4" xfId="0" applyFont="1" applyBorder="1" applyAlignment="1">
      <alignment horizontal="right" vertical="center" shrinkToFit="1"/>
    </xf>
    <xf numFmtId="0" fontId="13" fillId="0" borderId="8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7" fontId="11" fillId="0" borderId="3" xfId="0" applyNumberFormat="1" applyFont="1" applyBorder="1" applyAlignment="1">
      <alignment vertical="center" shrinkToFit="1"/>
    </xf>
    <xf numFmtId="177" fontId="11" fillId="0" borderId="6" xfId="0" applyNumberFormat="1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3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13" fillId="0" borderId="6" xfId="0" applyFont="1" applyBorder="1" applyAlignment="1">
      <alignment vertical="center" shrinkToFit="1"/>
    </xf>
    <xf numFmtId="0" fontId="13" fillId="0" borderId="4" xfId="0" applyFont="1" applyBorder="1" applyAlignment="1">
      <alignment vertical="center" shrinkToFit="1"/>
    </xf>
    <xf numFmtId="0" fontId="17" fillId="0" borderId="3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4" xfId="0" applyFont="1" applyBorder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Alignment="1">
      <alignment vertical="center" shrinkToFit="1"/>
    </xf>
    <xf numFmtId="177" fontId="13" fillId="0" borderId="3" xfId="0" applyNumberFormat="1" applyFont="1" applyBorder="1" applyAlignment="1">
      <alignment vertical="center" shrinkToFit="1"/>
    </xf>
    <xf numFmtId="177" fontId="13" fillId="0" borderId="6" xfId="0" applyNumberFormat="1" applyFont="1" applyBorder="1" applyAlignment="1">
      <alignment vertical="center" shrinkToFit="1"/>
    </xf>
    <xf numFmtId="177" fontId="13" fillId="0" borderId="3" xfId="0" applyNumberFormat="1" applyFont="1" applyBorder="1" applyAlignment="1" applyProtection="1">
      <alignment vertical="center" shrinkToFit="1"/>
      <protection locked="0"/>
    </xf>
    <xf numFmtId="177" fontId="13" fillId="0" borderId="6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4" fillId="0" borderId="3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10" fillId="0" borderId="3" xfId="0" applyFont="1" applyBorder="1" applyAlignment="1" applyProtection="1">
      <alignment horizontal="left" vertical="center" indent="1"/>
      <protection locked="0"/>
    </xf>
    <xf numFmtId="0" fontId="10" fillId="0" borderId="6" xfId="0" applyFont="1" applyBorder="1" applyAlignment="1" applyProtection="1">
      <alignment horizontal="left" vertical="center" indent="1"/>
      <protection locked="0"/>
    </xf>
    <xf numFmtId="0" fontId="10" fillId="0" borderId="4" xfId="0" applyFont="1" applyBorder="1" applyAlignment="1" applyProtection="1">
      <alignment horizontal="left" vertical="center" indent="1"/>
      <protection locked="0"/>
    </xf>
    <xf numFmtId="177" fontId="12" fillId="0" borderId="0" xfId="0" applyNumberFormat="1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64397</xdr:colOff>
      <xdr:row>24</xdr:row>
      <xdr:rowOff>99514</xdr:rowOff>
    </xdr:from>
    <xdr:to>
      <xdr:col>8</xdr:col>
      <xdr:colOff>315982</xdr:colOff>
      <xdr:row>32</xdr:row>
      <xdr:rowOff>37448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397" y="4151302"/>
          <a:ext cx="3900393" cy="1161531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71947</xdr:colOff>
      <xdr:row>29</xdr:row>
      <xdr:rowOff>35275</xdr:rowOff>
    </xdr:from>
    <xdr:to>
      <xdr:col>8</xdr:col>
      <xdr:colOff>306966</xdr:colOff>
      <xdr:row>29</xdr:row>
      <xdr:rowOff>35275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1947" y="4761140"/>
          <a:ext cx="388382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67142</xdr:colOff>
      <xdr:row>30</xdr:row>
      <xdr:rowOff>141641</xdr:rowOff>
    </xdr:from>
    <xdr:to>
      <xdr:col>8</xdr:col>
      <xdr:colOff>302161</xdr:colOff>
      <xdr:row>30</xdr:row>
      <xdr:rowOff>141641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7142" y="5036026"/>
          <a:ext cx="388382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</xdr:row>
      <xdr:rowOff>165653</xdr:rowOff>
    </xdr:from>
    <xdr:to>
      <xdr:col>5</xdr:col>
      <xdr:colOff>83083</xdr:colOff>
      <xdr:row>24</xdr:row>
      <xdr:rowOff>78316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3890986"/>
          <a:ext cx="2379666" cy="25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ＤＦＧ平成ゴシック体W7" panose="020B0400000000000000" pitchFamily="50" charset="-128"/>
              <a:ea typeface="ＤＦＧ平成ゴシック体W7" panose="020B0400000000000000" pitchFamily="50" charset="-128"/>
            </a:rPr>
            <a:t>送料・代引き手数料について</a:t>
          </a:r>
        </a:p>
      </xdr:txBody>
    </xdr:sp>
    <xdr:clientData/>
  </xdr:twoCellAnchor>
  <xdr:twoCellAnchor>
    <xdr:from>
      <xdr:col>0</xdr:col>
      <xdr:colOff>66468</xdr:colOff>
      <xdr:row>27</xdr:row>
      <xdr:rowOff>80811</xdr:rowOff>
    </xdr:from>
    <xdr:to>
      <xdr:col>8</xdr:col>
      <xdr:colOff>325682</xdr:colOff>
      <xdr:row>27</xdr:row>
      <xdr:rowOff>87434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66468" y="4469638"/>
          <a:ext cx="3908022" cy="662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153148</xdr:colOff>
      <xdr:row>24</xdr:row>
      <xdr:rowOff>99514</xdr:rowOff>
    </xdr:from>
    <xdr:to>
      <xdr:col>4</xdr:col>
      <xdr:colOff>153148</xdr:colOff>
      <xdr:row>32</xdr:row>
      <xdr:rowOff>37448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stCxn id="2" idx="0"/>
          <a:endCxn id="2" idx="2"/>
        </xdr:cNvCxnSpPr>
      </xdr:nvCxnSpPr>
      <xdr:spPr>
        <a:xfrm>
          <a:off x="2021513" y="4151302"/>
          <a:ext cx="0" cy="116153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459965</xdr:colOff>
      <xdr:row>24</xdr:row>
      <xdr:rowOff>158561</xdr:rowOff>
    </xdr:from>
    <xdr:to>
      <xdr:col>4</xdr:col>
      <xdr:colOff>23644</xdr:colOff>
      <xdr:row>27</xdr:row>
      <xdr:rowOff>25049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59965" y="4210349"/>
          <a:ext cx="1432044" cy="2035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0800" rtlCol="0" anchor="t"/>
        <a:lstStyle/>
        <a:p>
          <a:r>
            <a:rPr kumimoji="1" lang="ja-JP" altLang="en-US" sz="1100" b="1" u="none"/>
            <a:t>仕入金額（税抜）　</a:t>
          </a:r>
          <a:r>
            <a:rPr kumimoji="1" lang="ja-JP" altLang="en-US" sz="1100" b="1"/>
            <a:t>　</a:t>
          </a:r>
        </a:p>
      </xdr:txBody>
    </xdr:sp>
    <xdr:clientData/>
  </xdr:twoCellAnchor>
  <xdr:twoCellAnchor>
    <xdr:from>
      <xdr:col>5</xdr:col>
      <xdr:colOff>257641</xdr:colOff>
      <xdr:row>24</xdr:row>
      <xdr:rowOff>154823</xdr:rowOff>
    </xdr:from>
    <xdr:to>
      <xdr:col>7</xdr:col>
      <xdr:colOff>388742</xdr:colOff>
      <xdr:row>25</xdr:row>
      <xdr:rowOff>161114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558295" y="4206611"/>
          <a:ext cx="995678" cy="1748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0800" rtlCol="0" anchor="t"/>
        <a:lstStyle/>
        <a:p>
          <a:r>
            <a:rPr kumimoji="1" lang="ja-JP" altLang="en-US" sz="1100" b="1"/>
            <a:t>送料（税抜）　　</a:t>
          </a:r>
        </a:p>
      </xdr:txBody>
    </xdr:sp>
    <xdr:clientData/>
  </xdr:twoCellAnchor>
  <xdr:oneCellAnchor>
    <xdr:from>
      <xdr:col>0</xdr:col>
      <xdr:colOff>491380</xdr:colOff>
      <xdr:row>27</xdr:row>
      <xdr:rowOff>44950</xdr:rowOff>
    </xdr:from>
    <xdr:ext cx="998094" cy="35907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91380" y="4433777"/>
          <a:ext cx="99809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～</a:t>
          </a:r>
          <a:r>
            <a:rPr kumimoji="1" lang="en-US" altLang="ja-JP" sz="1600"/>
            <a:t>6,000</a:t>
          </a:r>
          <a:r>
            <a:rPr kumimoji="1" lang="ja-JP" altLang="en-US" sz="1100"/>
            <a:t>円</a:t>
          </a:r>
        </a:p>
      </xdr:txBody>
    </xdr:sp>
    <xdr:clientData/>
  </xdr:oneCellAnchor>
  <xdr:oneCellAnchor>
    <xdr:from>
      <xdr:col>4</xdr:col>
      <xdr:colOff>88760</xdr:colOff>
      <xdr:row>27</xdr:row>
      <xdr:rowOff>72219</xdr:rowOff>
    </xdr:from>
    <xdr:ext cx="1914883" cy="18621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57125" y="4461046"/>
          <a:ext cx="1914883" cy="18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10800" bIns="10800" rtlCol="0" anchor="t">
          <a:spAutoFit/>
        </a:bodyPr>
        <a:lstStyle/>
        <a:p>
          <a:pPr algn="l"/>
          <a:r>
            <a:rPr kumimoji="1" lang="en-US" altLang="ja-JP" sz="1050"/>
            <a:t>600</a:t>
          </a:r>
          <a:r>
            <a:rPr kumimoji="1" lang="ja-JP" altLang="en-US" sz="800"/>
            <a:t>円（送料）</a:t>
          </a:r>
          <a:r>
            <a:rPr kumimoji="1" lang="ja-JP" altLang="en-US" sz="700"/>
            <a:t>＋</a:t>
          </a:r>
          <a:r>
            <a:rPr kumimoji="1" lang="en-US" altLang="ja-JP" sz="1050"/>
            <a:t>900</a:t>
          </a:r>
          <a:r>
            <a:rPr kumimoji="1" lang="ja-JP" altLang="en-US" sz="800"/>
            <a:t>円（代引手数料等）</a:t>
          </a:r>
        </a:p>
      </xdr:txBody>
    </xdr:sp>
    <xdr:clientData/>
  </xdr:oneCellAnchor>
  <xdr:twoCellAnchor>
    <xdr:from>
      <xdr:col>7</xdr:col>
      <xdr:colOff>62055</xdr:colOff>
      <xdr:row>27</xdr:row>
      <xdr:rowOff>156522</xdr:rowOff>
    </xdr:from>
    <xdr:to>
      <xdr:col>8</xdr:col>
      <xdr:colOff>387098</xdr:colOff>
      <xdr:row>29</xdr:row>
      <xdr:rowOff>55970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229118" y="4502303"/>
          <a:ext cx="813199" cy="23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＝</a:t>
          </a:r>
          <a:r>
            <a:rPr kumimoji="1" lang="en-US" altLang="ja-JP" sz="1100" b="1"/>
            <a:t>1,500</a:t>
          </a:r>
          <a:r>
            <a:rPr kumimoji="1" lang="ja-JP" altLang="en-US" sz="900" b="1"/>
            <a:t>円</a:t>
          </a:r>
          <a:endParaRPr kumimoji="1" lang="ja-JP" altLang="en-US" sz="1100" b="1"/>
        </a:p>
      </xdr:txBody>
    </xdr:sp>
    <xdr:clientData/>
  </xdr:twoCellAnchor>
  <xdr:oneCellAnchor>
    <xdr:from>
      <xdr:col>0</xdr:col>
      <xdr:colOff>256210</xdr:colOff>
      <xdr:row>28</xdr:row>
      <xdr:rowOff>161791</xdr:rowOff>
    </xdr:from>
    <xdr:ext cx="1646220" cy="342786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56210" y="4719137"/>
          <a:ext cx="164622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/>
            <a:t>6,000</a:t>
          </a:r>
          <a:r>
            <a:rPr kumimoji="1" lang="ja-JP" altLang="en-US" sz="1100"/>
            <a:t>円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15,000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</a:t>
          </a:r>
          <a:endParaRPr kumimoji="1" lang="ja-JP" altLang="en-US" sz="1100"/>
        </a:p>
      </xdr:txBody>
    </xdr:sp>
    <xdr:clientData/>
  </xdr:oneCellAnchor>
  <xdr:oneCellAnchor>
    <xdr:from>
      <xdr:col>1</xdr:col>
      <xdr:colOff>84979</xdr:colOff>
      <xdr:row>30</xdr:row>
      <xdr:rowOff>82572</xdr:rowOff>
    </xdr:from>
    <xdr:ext cx="1037977" cy="342786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27171" y="4976957"/>
          <a:ext cx="1037977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15,000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～</a:t>
          </a:r>
          <a:endParaRPr kumimoji="1" lang="ja-JP" altLang="en-US" sz="1100"/>
        </a:p>
      </xdr:txBody>
    </xdr:sp>
    <xdr:clientData/>
  </xdr:oneCellAnchor>
  <xdr:oneCellAnchor>
    <xdr:from>
      <xdr:col>4</xdr:col>
      <xdr:colOff>96644</xdr:colOff>
      <xdr:row>29</xdr:row>
      <xdr:rowOff>22252</xdr:rowOff>
    </xdr:from>
    <xdr:ext cx="1778436" cy="18621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965009" y="4748117"/>
          <a:ext cx="1778436" cy="18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10800" bIns="10800" rtlCol="0" anchor="t">
          <a:spAutoFit/>
        </a:bodyPr>
        <a:lstStyle/>
        <a:p>
          <a:pPr algn="l"/>
          <a:r>
            <a:rPr kumimoji="1" lang="en-US" altLang="ja-JP" sz="1050"/>
            <a:t>600</a:t>
          </a:r>
          <a:r>
            <a:rPr kumimoji="1" lang="ja-JP" altLang="en-US" sz="800"/>
            <a:t>円（送料）</a:t>
          </a:r>
          <a:r>
            <a:rPr kumimoji="1" lang="ja-JP" altLang="en-US" sz="700"/>
            <a:t>＋</a:t>
          </a:r>
          <a:r>
            <a:rPr kumimoji="1" lang="en-US" altLang="ja-JP" sz="1050"/>
            <a:t>0</a:t>
          </a:r>
          <a:r>
            <a:rPr kumimoji="1" lang="ja-JP" altLang="en-US" sz="800"/>
            <a:t>円（代引手数料等）</a:t>
          </a:r>
        </a:p>
      </xdr:txBody>
    </xdr:sp>
    <xdr:clientData/>
  </xdr:oneCellAnchor>
  <xdr:twoCellAnchor>
    <xdr:from>
      <xdr:col>7</xdr:col>
      <xdr:colOff>174755</xdr:colOff>
      <xdr:row>29</xdr:row>
      <xdr:rowOff>92728</xdr:rowOff>
    </xdr:from>
    <xdr:to>
      <xdr:col>9</xdr:col>
      <xdr:colOff>4174</xdr:colOff>
      <xdr:row>30</xdr:row>
      <xdr:rowOff>193340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339986" y="4818593"/>
          <a:ext cx="811226" cy="2691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＝</a:t>
          </a:r>
          <a:r>
            <a:rPr kumimoji="1" lang="en-US" altLang="ja-JP" sz="1100" b="1"/>
            <a:t>600</a:t>
          </a:r>
          <a:r>
            <a:rPr kumimoji="1" lang="ja-JP" altLang="en-US" sz="900" b="1"/>
            <a:t>円</a:t>
          </a:r>
          <a:endParaRPr kumimoji="1" lang="ja-JP" altLang="en-US" sz="1100" b="1"/>
        </a:p>
      </xdr:txBody>
    </xdr:sp>
    <xdr:clientData/>
  </xdr:twoCellAnchor>
  <xdr:oneCellAnchor>
    <xdr:from>
      <xdr:col>4</xdr:col>
      <xdr:colOff>104527</xdr:colOff>
      <xdr:row>30</xdr:row>
      <xdr:rowOff>165092</xdr:rowOff>
    </xdr:from>
    <xdr:ext cx="1641988" cy="18621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72892" y="5059477"/>
          <a:ext cx="1641988" cy="18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10800" bIns="10800" rtlCol="0" anchor="t">
          <a:spAutoFit/>
        </a:bodyPr>
        <a:lstStyle/>
        <a:p>
          <a:pPr algn="l"/>
          <a:r>
            <a:rPr kumimoji="1" lang="en-US" altLang="ja-JP" sz="1050"/>
            <a:t>0</a:t>
          </a:r>
          <a:r>
            <a:rPr kumimoji="1" lang="ja-JP" altLang="en-US" sz="800"/>
            <a:t>円（送料）</a:t>
          </a:r>
          <a:r>
            <a:rPr kumimoji="1" lang="ja-JP" altLang="en-US" sz="700"/>
            <a:t>＋</a:t>
          </a:r>
          <a:r>
            <a:rPr kumimoji="1" lang="en-US" altLang="ja-JP" sz="1050"/>
            <a:t>0</a:t>
          </a:r>
          <a:r>
            <a:rPr kumimoji="1" lang="ja-JP" altLang="en-US" sz="800"/>
            <a:t>円（代引手数料等）</a:t>
          </a:r>
        </a:p>
      </xdr:txBody>
    </xdr:sp>
    <xdr:clientData/>
  </xdr:oneCellAnchor>
  <xdr:twoCellAnchor>
    <xdr:from>
      <xdr:col>7</xdr:col>
      <xdr:colOff>317112</xdr:colOff>
      <xdr:row>30</xdr:row>
      <xdr:rowOff>124054</xdr:rowOff>
    </xdr:from>
    <xdr:to>
      <xdr:col>9</xdr:col>
      <xdr:colOff>153433</xdr:colOff>
      <xdr:row>32</xdr:row>
      <xdr:rowOff>14653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482343" y="5018439"/>
          <a:ext cx="818128" cy="271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＝</a:t>
          </a:r>
          <a:r>
            <a:rPr kumimoji="1" lang="en-US" altLang="ja-JP" sz="1100" b="1"/>
            <a:t>0</a:t>
          </a:r>
          <a:r>
            <a:rPr kumimoji="1" lang="ja-JP" altLang="en-US" sz="900" b="1"/>
            <a:t>円</a:t>
          </a:r>
          <a:endParaRPr kumimoji="1" lang="ja-JP" altLang="en-US" sz="1100" b="1"/>
        </a:p>
      </xdr:txBody>
    </xdr:sp>
    <xdr:clientData/>
  </xdr:twoCellAnchor>
  <xdr:twoCellAnchor>
    <xdr:from>
      <xdr:col>9</xdr:col>
      <xdr:colOff>74083</xdr:colOff>
      <xdr:row>25</xdr:row>
      <xdr:rowOff>2230</xdr:rowOff>
    </xdr:from>
    <xdr:to>
      <xdr:col>11</xdr:col>
      <xdr:colOff>14081</xdr:colOff>
      <xdr:row>31</xdr:row>
      <xdr:rowOff>21167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222750" y="4235563"/>
          <a:ext cx="744331" cy="907937"/>
        </a:xfrm>
        <a:prstGeom prst="wedgeRectCallout">
          <a:avLst>
            <a:gd name="adj1" fmla="val -50833"/>
            <a:gd name="adj2" fmla="val 57427"/>
          </a:avLst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79187</xdr:colOff>
      <xdr:row>25</xdr:row>
      <xdr:rowOff>14610</xdr:rowOff>
    </xdr:from>
    <xdr:ext cx="809699" cy="1082166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227854" y="4247943"/>
          <a:ext cx="809699" cy="10821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/>
            <a:t>仕入金額</a:t>
          </a:r>
          <a:r>
            <a:rPr kumimoji="1" lang="en-US" altLang="ja-JP" sz="800" b="1"/>
            <a:t>15,000</a:t>
          </a:r>
          <a:r>
            <a:rPr kumimoji="1" lang="ja-JP" altLang="en-US" sz="800"/>
            <a:t>円（税抜）以上なら送料・代引き手数料ともに</a:t>
          </a:r>
          <a:r>
            <a:rPr kumimoji="1" lang="ja-JP" altLang="en-US" sz="800" b="1"/>
            <a:t>弊社負担</a:t>
          </a:r>
          <a:r>
            <a:rPr kumimoji="1" lang="ja-JP" altLang="en-US" sz="800"/>
            <a:t>！</a:t>
          </a:r>
        </a:p>
      </xdr:txBody>
    </xdr:sp>
    <xdr:clientData/>
  </xdr:oneCellAnchor>
  <xdr:oneCellAnchor>
    <xdr:from>
      <xdr:col>13</xdr:col>
      <xdr:colOff>9594</xdr:colOff>
      <xdr:row>34</xdr:row>
      <xdr:rowOff>234800</xdr:rowOff>
    </xdr:from>
    <xdr:ext cx="2347844" cy="530658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486469" y="5937894"/>
          <a:ext cx="234784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/>
            <a:t>(03)3995-6021</a:t>
          </a:r>
          <a:endParaRPr kumimoji="1" lang="ja-JP" altLang="en-US" sz="1100"/>
        </a:p>
      </xdr:txBody>
    </xdr:sp>
    <xdr:clientData/>
  </xdr:oneCellAnchor>
  <xdr:twoCellAnchor>
    <xdr:from>
      <xdr:col>0</xdr:col>
      <xdr:colOff>66468</xdr:colOff>
      <xdr:row>26</xdr:row>
      <xdr:rowOff>80811</xdr:rowOff>
    </xdr:from>
    <xdr:to>
      <xdr:col>8</xdr:col>
      <xdr:colOff>325682</xdr:colOff>
      <xdr:row>26</xdr:row>
      <xdr:rowOff>87434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66468" y="4593280"/>
          <a:ext cx="3914433" cy="662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9"/>
  <sheetViews>
    <sheetView showGridLines="0" showZeros="0" tabSelected="1" zoomScaleNormal="100" zoomScaleSheetLayoutView="100" workbookViewId="0">
      <selection activeCell="D3" sqref="D3"/>
    </sheetView>
  </sheetViews>
  <sheetFormatPr defaultRowHeight="18.75" x14ac:dyDescent="0.15"/>
  <cols>
    <col min="1" max="1" width="7.125" style="3" customWidth="1"/>
    <col min="2" max="3" width="5.875" style="3" customWidth="1"/>
    <col min="4" max="7" width="5.625" style="3" customWidth="1"/>
    <col min="8" max="8" width="6.375" style="3" customWidth="1"/>
    <col min="9" max="9" width="6.5" style="3" customWidth="1"/>
    <col min="10" max="10" width="3.125" style="3" customWidth="1"/>
    <col min="11" max="11" width="7.375" style="3" customWidth="1"/>
    <col min="12" max="12" width="3.125" style="3" customWidth="1"/>
    <col min="13" max="13" width="3.75" style="3" customWidth="1"/>
    <col min="14" max="14" width="7.125" style="3" customWidth="1"/>
    <col min="15" max="15" width="11.125" style="3" customWidth="1"/>
    <col min="16" max="16" width="14.625" style="3" customWidth="1"/>
    <col min="17" max="17" width="3.625" style="3" customWidth="1"/>
    <col min="18" max="18" width="5.625" style="3" customWidth="1"/>
    <col min="19" max="19" width="6.375" style="3" customWidth="1"/>
    <col min="20" max="20" width="4.625" style="3" customWidth="1"/>
    <col min="21" max="21" width="2.625" style="3" customWidth="1"/>
    <col min="22" max="23" width="3.125" style="3" customWidth="1"/>
    <col min="24" max="24" width="5.5" style="3" customWidth="1"/>
    <col min="25" max="25" width="3.125" style="3" customWidth="1"/>
    <col min="26" max="16384" width="9" style="3"/>
  </cols>
  <sheetData>
    <row r="1" spans="1:34" ht="4.5" customHeight="1" x14ac:dyDescent="0.15">
      <c r="A1" s="1"/>
      <c r="B1" s="2"/>
      <c r="C1" s="2"/>
      <c r="D1" s="2"/>
      <c r="E1" s="2"/>
      <c r="F1" s="2"/>
    </row>
    <row r="2" spans="1:34" ht="21.6" customHeight="1" x14ac:dyDescent="0.15">
      <c r="A2" s="110" t="s">
        <v>109</v>
      </c>
      <c r="B2" s="110"/>
      <c r="C2" s="110"/>
      <c r="D2" s="110"/>
      <c r="E2" s="110"/>
      <c r="F2" s="110"/>
      <c r="G2" s="110"/>
      <c r="H2" s="110"/>
      <c r="I2" s="42"/>
      <c r="J2" s="43"/>
      <c r="K2" s="39"/>
      <c r="L2" s="39"/>
      <c r="M2" s="39"/>
      <c r="N2" s="39"/>
      <c r="O2" s="45"/>
      <c r="P2" s="45"/>
      <c r="Q2" s="45"/>
      <c r="R2" s="45"/>
      <c r="S2" s="102"/>
      <c r="T2" s="103"/>
      <c r="U2" s="100"/>
      <c r="V2" s="101"/>
      <c r="W2" s="4"/>
      <c r="X2" s="5"/>
      <c r="Y2" s="4"/>
    </row>
    <row r="3" spans="1:34" ht="21.6" customHeight="1" x14ac:dyDescent="0.15">
      <c r="A3" s="43"/>
      <c r="B3" s="44"/>
      <c r="C3" s="44"/>
      <c r="D3" s="44"/>
      <c r="E3" s="44"/>
      <c r="F3" s="44"/>
      <c r="G3" s="44"/>
      <c r="H3" s="44"/>
      <c r="I3" s="80" t="s">
        <v>74</v>
      </c>
      <c r="J3" s="80"/>
      <c r="K3" s="80"/>
      <c r="L3" s="80"/>
      <c r="M3" s="80"/>
      <c r="N3" s="80"/>
      <c r="O3" s="80"/>
      <c r="P3" s="45"/>
      <c r="Q3" s="45"/>
      <c r="R3" s="45"/>
      <c r="S3" s="106"/>
      <c r="T3" s="107"/>
      <c r="U3" s="107"/>
      <c r="V3" s="107"/>
      <c r="W3" s="107"/>
      <c r="X3" s="107"/>
      <c r="Y3" s="107"/>
    </row>
    <row r="4" spans="1:34" ht="21" customHeight="1" x14ac:dyDescent="0.15">
      <c r="A4" s="1" t="s">
        <v>52</v>
      </c>
      <c r="B4" s="6"/>
      <c r="C4" s="6"/>
      <c r="D4" s="6"/>
      <c r="E4" s="6"/>
      <c r="F4" s="2"/>
      <c r="G4" s="41"/>
      <c r="H4" s="41"/>
      <c r="I4" s="41"/>
      <c r="J4" s="41"/>
      <c r="K4" s="41"/>
      <c r="N4" s="1"/>
      <c r="O4" s="2"/>
      <c r="S4" s="108" t="s">
        <v>110</v>
      </c>
      <c r="T4" s="109"/>
      <c r="U4" s="109"/>
      <c r="V4" s="109"/>
      <c r="W4" s="109"/>
      <c r="X4" s="109"/>
      <c r="Y4" s="109"/>
    </row>
    <row r="5" spans="1:34" s="7" customFormat="1" ht="14.1" customHeight="1" x14ac:dyDescent="0.15">
      <c r="A5" s="30" t="s">
        <v>3</v>
      </c>
      <c r="B5" s="81" t="s">
        <v>0</v>
      </c>
      <c r="C5" s="82"/>
      <c r="D5" s="82"/>
      <c r="E5" s="82"/>
      <c r="F5" s="83"/>
      <c r="G5" s="9" t="s">
        <v>1</v>
      </c>
      <c r="H5" s="9" t="s">
        <v>2</v>
      </c>
      <c r="I5" s="81" t="s">
        <v>4</v>
      </c>
      <c r="J5" s="105"/>
      <c r="K5" s="81" t="s">
        <v>5</v>
      </c>
      <c r="L5" s="105"/>
      <c r="M5" s="10"/>
      <c r="N5" s="30" t="s">
        <v>3</v>
      </c>
      <c r="O5" s="81" t="s">
        <v>0</v>
      </c>
      <c r="P5" s="82"/>
      <c r="Q5" s="83"/>
      <c r="R5" s="9" t="s">
        <v>1</v>
      </c>
      <c r="S5" s="9" t="s">
        <v>2</v>
      </c>
      <c r="T5" s="81" t="s">
        <v>4</v>
      </c>
      <c r="U5" s="104"/>
      <c r="V5" s="105"/>
      <c r="W5" s="81" t="s">
        <v>5</v>
      </c>
      <c r="X5" s="104"/>
      <c r="Y5" s="105"/>
    </row>
    <row r="6" spans="1:34" ht="14.1" customHeight="1" x14ac:dyDescent="0.15">
      <c r="A6" s="33" t="s">
        <v>22</v>
      </c>
      <c r="B6" s="84" t="s">
        <v>39</v>
      </c>
      <c r="C6" s="85"/>
      <c r="D6" s="85"/>
      <c r="E6" s="85"/>
      <c r="F6" s="86"/>
      <c r="G6" s="11" t="s">
        <v>27</v>
      </c>
      <c r="H6" s="35">
        <v>28</v>
      </c>
      <c r="I6" s="36"/>
      <c r="J6" s="37" t="s">
        <v>13</v>
      </c>
      <c r="K6" s="15">
        <f>28*I6</f>
        <v>0</v>
      </c>
      <c r="L6" s="38" t="s">
        <v>14</v>
      </c>
      <c r="M6" s="17"/>
      <c r="N6" s="22" t="s">
        <v>53</v>
      </c>
      <c r="O6" s="84" t="s">
        <v>75</v>
      </c>
      <c r="P6" s="87"/>
      <c r="Q6" s="88"/>
      <c r="R6" s="11" t="s">
        <v>18</v>
      </c>
      <c r="S6" s="12">
        <v>44</v>
      </c>
      <c r="T6" s="98"/>
      <c r="U6" s="99"/>
      <c r="V6" s="18" t="s">
        <v>13</v>
      </c>
      <c r="W6" s="96">
        <f>44*T6</f>
        <v>0</v>
      </c>
      <c r="X6" s="97"/>
      <c r="Y6" s="18" t="s">
        <v>14</v>
      </c>
      <c r="AA6" s="17"/>
      <c r="AB6" s="95"/>
      <c r="AC6" s="95"/>
      <c r="AD6" s="94"/>
      <c r="AE6" s="94"/>
      <c r="AF6" s="94"/>
      <c r="AG6" s="23"/>
      <c r="AH6" s="24"/>
    </row>
    <row r="7" spans="1:34" ht="14.1" customHeight="1" x14ac:dyDescent="0.15">
      <c r="A7" s="22" t="s">
        <v>23</v>
      </c>
      <c r="B7" s="84" t="s">
        <v>116</v>
      </c>
      <c r="C7" s="85"/>
      <c r="D7" s="85"/>
      <c r="E7" s="85"/>
      <c r="F7" s="86"/>
      <c r="G7" s="11" t="s">
        <v>27</v>
      </c>
      <c r="H7" s="12">
        <v>26</v>
      </c>
      <c r="I7" s="13"/>
      <c r="J7" s="14" t="s">
        <v>13</v>
      </c>
      <c r="K7" s="15">
        <f>26*I7</f>
        <v>0</v>
      </c>
      <c r="L7" s="16" t="s">
        <v>14</v>
      </c>
      <c r="M7" s="17"/>
      <c r="N7" s="22" t="s">
        <v>54</v>
      </c>
      <c r="O7" s="84" t="s">
        <v>76</v>
      </c>
      <c r="P7" s="89"/>
      <c r="Q7" s="90"/>
      <c r="R7" s="11" t="s">
        <v>18</v>
      </c>
      <c r="S7" s="12">
        <v>238</v>
      </c>
      <c r="T7" s="98"/>
      <c r="U7" s="99"/>
      <c r="V7" s="18" t="s">
        <v>13</v>
      </c>
      <c r="W7" s="96">
        <f>238*T7</f>
        <v>0</v>
      </c>
      <c r="X7" s="97"/>
      <c r="Y7" s="18" t="s">
        <v>14</v>
      </c>
      <c r="AA7" s="17"/>
      <c r="AB7" s="95"/>
      <c r="AC7" s="95"/>
      <c r="AD7" s="94"/>
      <c r="AE7" s="94"/>
      <c r="AF7" s="94"/>
      <c r="AG7" s="23"/>
      <c r="AH7" s="24"/>
    </row>
    <row r="8" spans="1:34" ht="14.1" customHeight="1" x14ac:dyDescent="0.15">
      <c r="A8" s="22" t="s">
        <v>24</v>
      </c>
      <c r="B8" s="84" t="s">
        <v>41</v>
      </c>
      <c r="C8" s="85"/>
      <c r="D8" s="85"/>
      <c r="E8" s="85"/>
      <c r="F8" s="86"/>
      <c r="G8" s="11" t="s">
        <v>27</v>
      </c>
      <c r="H8" s="12">
        <v>39</v>
      </c>
      <c r="I8" s="13"/>
      <c r="J8" s="14" t="s">
        <v>13</v>
      </c>
      <c r="K8" s="15">
        <f>39*I8</f>
        <v>0</v>
      </c>
      <c r="L8" s="16" t="s">
        <v>14</v>
      </c>
      <c r="M8" s="17"/>
      <c r="N8" s="22" t="s">
        <v>55</v>
      </c>
      <c r="O8" s="84" t="s">
        <v>77</v>
      </c>
      <c r="P8" s="89"/>
      <c r="Q8" s="90"/>
      <c r="R8" s="11" t="s">
        <v>16</v>
      </c>
      <c r="S8" s="12">
        <v>72</v>
      </c>
      <c r="T8" s="98"/>
      <c r="U8" s="99"/>
      <c r="V8" s="18" t="s">
        <v>106</v>
      </c>
      <c r="W8" s="96">
        <f>72*T8</f>
        <v>0</v>
      </c>
      <c r="X8" s="97"/>
      <c r="Y8" s="18" t="s">
        <v>14</v>
      </c>
    </row>
    <row r="9" spans="1:34" ht="14.1" customHeight="1" x14ac:dyDescent="0.15">
      <c r="A9" s="33" t="s">
        <v>25</v>
      </c>
      <c r="B9" s="84" t="s">
        <v>117</v>
      </c>
      <c r="C9" s="85"/>
      <c r="D9" s="85"/>
      <c r="E9" s="85"/>
      <c r="F9" s="86"/>
      <c r="G9" s="34" t="s">
        <v>27</v>
      </c>
      <c r="H9" s="35">
        <v>29</v>
      </c>
      <c r="I9" s="36"/>
      <c r="J9" s="37" t="s">
        <v>13</v>
      </c>
      <c r="K9" s="15">
        <f>29*I9</f>
        <v>0</v>
      </c>
      <c r="L9" s="38" t="s">
        <v>14</v>
      </c>
      <c r="M9" s="10"/>
      <c r="N9" s="22" t="s">
        <v>56</v>
      </c>
      <c r="O9" s="84" t="s">
        <v>78</v>
      </c>
      <c r="P9" s="89"/>
      <c r="Q9" s="90"/>
      <c r="R9" s="11" t="s">
        <v>17</v>
      </c>
      <c r="S9" s="12">
        <v>64</v>
      </c>
      <c r="T9" s="98"/>
      <c r="U9" s="99"/>
      <c r="V9" s="18" t="s">
        <v>13</v>
      </c>
      <c r="W9" s="96">
        <f>64*T9</f>
        <v>0</v>
      </c>
      <c r="X9" s="97"/>
      <c r="Y9" s="18" t="s">
        <v>14</v>
      </c>
    </row>
    <row r="10" spans="1:34" ht="14.1" customHeight="1" x14ac:dyDescent="0.15">
      <c r="A10" s="22" t="s">
        <v>112</v>
      </c>
      <c r="B10" s="84" t="s">
        <v>118</v>
      </c>
      <c r="C10" s="85"/>
      <c r="D10" s="85"/>
      <c r="E10" s="85"/>
      <c r="F10" s="86"/>
      <c r="G10" s="11" t="s">
        <v>27</v>
      </c>
      <c r="H10" s="12">
        <v>28</v>
      </c>
      <c r="I10" s="13"/>
      <c r="J10" s="14" t="s">
        <v>13</v>
      </c>
      <c r="K10" s="15">
        <f>28*I10</f>
        <v>0</v>
      </c>
      <c r="L10" s="16" t="s">
        <v>14</v>
      </c>
      <c r="M10" s="17"/>
      <c r="N10" s="22" t="s">
        <v>57</v>
      </c>
      <c r="O10" s="84" t="s">
        <v>79</v>
      </c>
      <c r="P10" s="89"/>
      <c r="Q10" s="90"/>
      <c r="R10" s="11" t="s">
        <v>93</v>
      </c>
      <c r="S10" s="12">
        <v>49</v>
      </c>
      <c r="T10" s="98"/>
      <c r="U10" s="99"/>
      <c r="V10" s="18" t="s">
        <v>13</v>
      </c>
      <c r="W10" s="96">
        <f>49*T10</f>
        <v>0</v>
      </c>
      <c r="X10" s="97"/>
      <c r="Y10" s="18" t="s">
        <v>14</v>
      </c>
    </row>
    <row r="11" spans="1:34" ht="14.1" customHeight="1" x14ac:dyDescent="0.15">
      <c r="A11" s="22" t="s">
        <v>32</v>
      </c>
      <c r="B11" s="84" t="s">
        <v>119</v>
      </c>
      <c r="C11" s="85"/>
      <c r="D11" s="85"/>
      <c r="E11" s="85"/>
      <c r="F11" s="86"/>
      <c r="G11" s="11" t="s">
        <v>27</v>
      </c>
      <c r="H11" s="12">
        <v>27</v>
      </c>
      <c r="I11" s="13"/>
      <c r="J11" s="14" t="s">
        <v>13</v>
      </c>
      <c r="K11" s="15">
        <f>27*I11</f>
        <v>0</v>
      </c>
      <c r="L11" s="16" t="s">
        <v>14</v>
      </c>
      <c r="M11" s="17"/>
      <c r="N11" s="22" t="s">
        <v>58</v>
      </c>
      <c r="O11" s="84" t="s">
        <v>80</v>
      </c>
      <c r="P11" s="89"/>
      <c r="Q11" s="90"/>
      <c r="R11" s="11" t="s">
        <v>17</v>
      </c>
      <c r="S11" s="12">
        <v>65</v>
      </c>
      <c r="T11" s="98"/>
      <c r="U11" s="99"/>
      <c r="V11" s="18" t="s">
        <v>13</v>
      </c>
      <c r="W11" s="96">
        <f>65*T11</f>
        <v>0</v>
      </c>
      <c r="X11" s="97"/>
      <c r="Y11" s="18" t="s">
        <v>14</v>
      </c>
    </row>
    <row r="12" spans="1:34" ht="14.1" customHeight="1" x14ac:dyDescent="0.15">
      <c r="A12" s="22" t="s">
        <v>33</v>
      </c>
      <c r="B12" s="84" t="s">
        <v>108</v>
      </c>
      <c r="C12" s="85"/>
      <c r="D12" s="85"/>
      <c r="E12" s="85"/>
      <c r="F12" s="86"/>
      <c r="G12" s="11" t="s">
        <v>27</v>
      </c>
      <c r="H12" s="12">
        <v>27</v>
      </c>
      <c r="I12" s="13"/>
      <c r="J12" s="14" t="s">
        <v>13</v>
      </c>
      <c r="K12" s="15">
        <f>27*I12</f>
        <v>0</v>
      </c>
      <c r="L12" s="16" t="s">
        <v>14</v>
      </c>
      <c r="M12" s="17"/>
      <c r="N12" s="22" t="s">
        <v>59</v>
      </c>
      <c r="O12" s="84" t="s">
        <v>81</v>
      </c>
      <c r="P12" s="89"/>
      <c r="Q12" s="90"/>
      <c r="R12" s="11" t="s">
        <v>95</v>
      </c>
      <c r="S12" s="12">
        <v>360</v>
      </c>
      <c r="T12" s="98"/>
      <c r="U12" s="99"/>
      <c r="V12" s="18" t="s">
        <v>106</v>
      </c>
      <c r="W12" s="96">
        <f>360*T12</f>
        <v>0</v>
      </c>
      <c r="X12" s="97"/>
      <c r="Y12" s="18" t="s">
        <v>14</v>
      </c>
    </row>
    <row r="13" spans="1:34" ht="14.1" customHeight="1" x14ac:dyDescent="0.15">
      <c r="A13" s="22" t="s">
        <v>34</v>
      </c>
      <c r="B13" s="84" t="s">
        <v>40</v>
      </c>
      <c r="C13" s="85"/>
      <c r="D13" s="85"/>
      <c r="E13" s="85"/>
      <c r="F13" s="86"/>
      <c r="G13" s="11" t="s">
        <v>27</v>
      </c>
      <c r="H13" s="12">
        <v>27</v>
      </c>
      <c r="I13" s="13"/>
      <c r="J13" s="14" t="s">
        <v>13</v>
      </c>
      <c r="K13" s="15">
        <f>27*I13</f>
        <v>0</v>
      </c>
      <c r="L13" s="16" t="s">
        <v>14</v>
      </c>
      <c r="M13" s="17"/>
      <c r="N13" s="22" t="s">
        <v>60</v>
      </c>
      <c r="O13" s="84" t="s">
        <v>82</v>
      </c>
      <c r="P13" s="89"/>
      <c r="Q13" s="90"/>
      <c r="R13" s="11" t="s">
        <v>96</v>
      </c>
      <c r="S13" s="12">
        <v>165</v>
      </c>
      <c r="T13" s="98"/>
      <c r="U13" s="99"/>
      <c r="V13" s="18" t="s">
        <v>106</v>
      </c>
      <c r="W13" s="96">
        <f>165*T13</f>
        <v>0</v>
      </c>
      <c r="X13" s="97"/>
      <c r="Y13" s="18" t="s">
        <v>14</v>
      </c>
    </row>
    <row r="14" spans="1:34" ht="14.1" customHeight="1" x14ac:dyDescent="0.15">
      <c r="A14" s="22" t="s">
        <v>35</v>
      </c>
      <c r="B14" s="84" t="s">
        <v>120</v>
      </c>
      <c r="C14" s="85"/>
      <c r="D14" s="85"/>
      <c r="E14" s="85"/>
      <c r="F14" s="86"/>
      <c r="G14" s="11" t="s">
        <v>27</v>
      </c>
      <c r="H14" s="12">
        <v>18</v>
      </c>
      <c r="I14" s="13"/>
      <c r="J14" s="14" t="s">
        <v>13</v>
      </c>
      <c r="K14" s="15">
        <f>18*I14</f>
        <v>0</v>
      </c>
      <c r="L14" s="16" t="s">
        <v>14</v>
      </c>
      <c r="M14" s="17"/>
      <c r="N14" s="22" t="s">
        <v>61</v>
      </c>
      <c r="O14" s="84" t="s">
        <v>83</v>
      </c>
      <c r="P14" s="89"/>
      <c r="Q14" s="90"/>
      <c r="R14" s="11" t="s">
        <v>97</v>
      </c>
      <c r="S14" s="12">
        <v>7</v>
      </c>
      <c r="T14" s="98"/>
      <c r="U14" s="99"/>
      <c r="V14" s="18" t="s">
        <v>104</v>
      </c>
      <c r="W14" s="96">
        <f>7*T14</f>
        <v>0</v>
      </c>
      <c r="X14" s="97"/>
      <c r="Y14" s="18" t="s">
        <v>14</v>
      </c>
    </row>
    <row r="15" spans="1:34" ht="14.1" customHeight="1" x14ac:dyDescent="0.15">
      <c r="A15" s="22" t="s">
        <v>36</v>
      </c>
      <c r="B15" s="84" t="s">
        <v>42</v>
      </c>
      <c r="C15" s="85"/>
      <c r="D15" s="85"/>
      <c r="E15" s="85"/>
      <c r="F15" s="86"/>
      <c r="G15" s="11" t="s">
        <v>28</v>
      </c>
      <c r="H15" s="12">
        <v>56</v>
      </c>
      <c r="I15" s="13"/>
      <c r="J15" s="14" t="s">
        <v>13</v>
      </c>
      <c r="K15" s="15">
        <f>39*I15</f>
        <v>0</v>
      </c>
      <c r="L15" s="16" t="s">
        <v>14</v>
      </c>
      <c r="M15" s="17"/>
      <c r="N15" s="22" t="s">
        <v>62</v>
      </c>
      <c r="O15" s="84" t="s">
        <v>84</v>
      </c>
      <c r="P15" s="89"/>
      <c r="Q15" s="90"/>
      <c r="R15" s="11" t="s">
        <v>96</v>
      </c>
      <c r="S15" s="12">
        <v>245</v>
      </c>
      <c r="T15" s="98"/>
      <c r="U15" s="99"/>
      <c r="V15" s="18" t="s">
        <v>106</v>
      </c>
      <c r="W15" s="96">
        <f>245*T15</f>
        <v>0</v>
      </c>
      <c r="X15" s="97"/>
      <c r="Y15" s="18" t="s">
        <v>14</v>
      </c>
    </row>
    <row r="16" spans="1:34" ht="14.1" customHeight="1" x14ac:dyDescent="0.15">
      <c r="A16" s="22" t="s">
        <v>26</v>
      </c>
      <c r="B16" s="84" t="s">
        <v>43</v>
      </c>
      <c r="C16" s="85"/>
      <c r="D16" s="85"/>
      <c r="E16" s="85"/>
      <c r="F16" s="86"/>
      <c r="G16" s="11" t="s">
        <v>28</v>
      </c>
      <c r="H16" s="12">
        <v>62</v>
      </c>
      <c r="I16" s="13"/>
      <c r="J16" s="14" t="s">
        <v>13</v>
      </c>
      <c r="K16" s="15">
        <f>18*I16</f>
        <v>0</v>
      </c>
      <c r="L16" s="16" t="s">
        <v>14</v>
      </c>
      <c r="M16" s="17"/>
      <c r="N16" s="22" t="s">
        <v>63</v>
      </c>
      <c r="O16" s="84" t="s">
        <v>85</v>
      </c>
      <c r="P16" s="89"/>
      <c r="Q16" s="90"/>
      <c r="R16" s="11" t="s">
        <v>94</v>
      </c>
      <c r="S16" s="12">
        <v>275</v>
      </c>
      <c r="T16" s="98"/>
      <c r="U16" s="99"/>
      <c r="V16" s="18" t="s">
        <v>106</v>
      </c>
      <c r="W16" s="96">
        <f>275*T16</f>
        <v>0</v>
      </c>
      <c r="X16" s="97"/>
      <c r="Y16" s="18" t="s">
        <v>14</v>
      </c>
    </row>
    <row r="17" spans="1:25" ht="14.1" customHeight="1" x14ac:dyDescent="0.15">
      <c r="A17" s="22" t="s">
        <v>37</v>
      </c>
      <c r="B17" s="84" t="s">
        <v>44</v>
      </c>
      <c r="C17" s="85"/>
      <c r="D17" s="85"/>
      <c r="E17" s="85"/>
      <c r="F17" s="86"/>
      <c r="G17" s="11" t="s">
        <v>28</v>
      </c>
      <c r="H17" s="12">
        <v>62</v>
      </c>
      <c r="I17" s="13"/>
      <c r="J17" s="14" t="s">
        <v>13</v>
      </c>
      <c r="K17" s="15">
        <f>27*I17</f>
        <v>0</v>
      </c>
      <c r="L17" s="16" t="s">
        <v>14</v>
      </c>
      <c r="M17" s="17"/>
      <c r="N17" s="22" t="s">
        <v>64</v>
      </c>
      <c r="O17" s="84" t="s">
        <v>86</v>
      </c>
      <c r="P17" s="89"/>
      <c r="Q17" s="90"/>
      <c r="R17" s="11" t="s">
        <v>30</v>
      </c>
      <c r="S17" s="12">
        <v>225</v>
      </c>
      <c r="T17" s="98"/>
      <c r="U17" s="99"/>
      <c r="V17" s="18" t="s">
        <v>106</v>
      </c>
      <c r="W17" s="96">
        <f>225*T17</f>
        <v>0</v>
      </c>
      <c r="X17" s="97"/>
      <c r="Y17" s="18" t="s">
        <v>14</v>
      </c>
    </row>
    <row r="18" spans="1:25" ht="14.1" customHeight="1" x14ac:dyDescent="0.15">
      <c r="A18" s="22" t="s">
        <v>38</v>
      </c>
      <c r="B18" s="84" t="s">
        <v>45</v>
      </c>
      <c r="C18" s="85"/>
      <c r="D18" s="85"/>
      <c r="E18" s="85"/>
      <c r="F18" s="86"/>
      <c r="G18" s="11" t="s">
        <v>28</v>
      </c>
      <c r="H18" s="12">
        <v>68</v>
      </c>
      <c r="I18" s="13"/>
      <c r="J18" s="14" t="s">
        <v>13</v>
      </c>
      <c r="K18" s="15">
        <f>68*I18</f>
        <v>0</v>
      </c>
      <c r="L18" s="16" t="s">
        <v>14</v>
      </c>
      <c r="M18" s="17"/>
      <c r="N18" s="22" t="s">
        <v>65</v>
      </c>
      <c r="O18" s="84" t="s">
        <v>87</v>
      </c>
      <c r="P18" s="89"/>
      <c r="Q18" s="90"/>
      <c r="R18" s="11" t="s">
        <v>98</v>
      </c>
      <c r="S18" s="12">
        <v>280</v>
      </c>
      <c r="T18" s="98"/>
      <c r="U18" s="99"/>
      <c r="V18" s="18" t="s">
        <v>106</v>
      </c>
      <c r="W18" s="96">
        <f>280*T18</f>
        <v>0</v>
      </c>
      <c r="X18" s="97"/>
      <c r="Y18" s="18" t="s">
        <v>14</v>
      </c>
    </row>
    <row r="19" spans="1:25" ht="14.1" customHeight="1" x14ac:dyDescent="0.15">
      <c r="A19" s="22" t="s">
        <v>113</v>
      </c>
      <c r="B19" s="84" t="s">
        <v>121</v>
      </c>
      <c r="C19" s="85"/>
      <c r="D19" s="85"/>
      <c r="E19" s="85"/>
      <c r="F19" s="86"/>
      <c r="G19" s="11" t="s">
        <v>47</v>
      </c>
      <c r="H19" s="12">
        <v>62</v>
      </c>
      <c r="I19" s="13"/>
      <c r="J19" s="14" t="s">
        <v>13</v>
      </c>
      <c r="K19" s="15">
        <f>62*I19</f>
        <v>0</v>
      </c>
      <c r="L19" s="16" t="s">
        <v>14</v>
      </c>
      <c r="M19" s="17"/>
      <c r="N19" s="22" t="s">
        <v>66</v>
      </c>
      <c r="O19" s="91" t="s">
        <v>88</v>
      </c>
      <c r="P19" s="92"/>
      <c r="Q19" s="93"/>
      <c r="R19" s="11" t="s">
        <v>99</v>
      </c>
      <c r="S19" s="12">
        <v>303</v>
      </c>
      <c r="T19" s="98"/>
      <c r="U19" s="99"/>
      <c r="V19" s="18" t="s">
        <v>105</v>
      </c>
      <c r="W19" s="96">
        <f>303*T19</f>
        <v>0</v>
      </c>
      <c r="X19" s="97"/>
      <c r="Y19" s="18" t="s">
        <v>14</v>
      </c>
    </row>
    <row r="20" spans="1:25" ht="14.1" customHeight="1" x14ac:dyDescent="0.15">
      <c r="A20" s="22" t="s">
        <v>111</v>
      </c>
      <c r="B20" s="84" t="s">
        <v>122</v>
      </c>
      <c r="C20" s="85"/>
      <c r="D20" s="85"/>
      <c r="E20" s="85"/>
      <c r="F20" s="86"/>
      <c r="G20" s="11" t="s">
        <v>46</v>
      </c>
      <c r="H20" s="12">
        <v>60</v>
      </c>
      <c r="I20" s="13"/>
      <c r="J20" s="14" t="s">
        <v>13</v>
      </c>
      <c r="K20" s="15">
        <f>60*I20</f>
        <v>0</v>
      </c>
      <c r="L20" s="16" t="s">
        <v>14</v>
      </c>
      <c r="M20" s="17"/>
      <c r="N20" s="22" t="s">
        <v>67</v>
      </c>
      <c r="O20" s="84" t="s">
        <v>89</v>
      </c>
      <c r="P20" s="89"/>
      <c r="Q20" s="90"/>
      <c r="R20" s="11" t="s">
        <v>100</v>
      </c>
      <c r="S20" s="12">
        <v>880</v>
      </c>
      <c r="T20" s="98"/>
      <c r="U20" s="99"/>
      <c r="V20" s="18" t="s">
        <v>13</v>
      </c>
      <c r="W20" s="96">
        <f>880*T20</f>
        <v>0</v>
      </c>
      <c r="X20" s="97"/>
      <c r="Y20" s="18" t="s">
        <v>14</v>
      </c>
    </row>
    <row r="21" spans="1:25" ht="14.1" customHeight="1" x14ac:dyDescent="0.15">
      <c r="A21" s="33" t="s">
        <v>114</v>
      </c>
      <c r="B21" s="84" t="s">
        <v>126</v>
      </c>
      <c r="C21" s="85"/>
      <c r="D21" s="85"/>
      <c r="E21" s="85"/>
      <c r="F21" s="86"/>
      <c r="G21" s="11" t="s">
        <v>115</v>
      </c>
      <c r="H21" s="35">
        <v>22</v>
      </c>
      <c r="I21" s="36"/>
      <c r="J21" s="37" t="s">
        <v>13</v>
      </c>
      <c r="K21" s="15">
        <f>22*I21</f>
        <v>0</v>
      </c>
      <c r="L21" s="38" t="s">
        <v>14</v>
      </c>
      <c r="M21" s="17"/>
      <c r="N21" s="22" t="s">
        <v>68</v>
      </c>
      <c r="O21" s="84" t="s">
        <v>90</v>
      </c>
      <c r="P21" s="89"/>
      <c r="Q21" s="90"/>
      <c r="R21" s="11" t="s">
        <v>101</v>
      </c>
      <c r="S21" s="12">
        <v>980</v>
      </c>
      <c r="T21" s="98"/>
      <c r="U21" s="99"/>
      <c r="V21" s="18" t="s">
        <v>13</v>
      </c>
      <c r="W21" s="96">
        <f>980*T21</f>
        <v>0</v>
      </c>
      <c r="X21" s="97"/>
      <c r="Y21" s="18" t="s">
        <v>14</v>
      </c>
    </row>
    <row r="22" spans="1:25" ht="14.1" customHeight="1" x14ac:dyDescent="0.15">
      <c r="A22" s="72" t="s">
        <v>20</v>
      </c>
      <c r="B22" s="73"/>
      <c r="C22" s="73"/>
      <c r="D22" s="73"/>
      <c r="E22" s="73"/>
      <c r="F22" s="73"/>
      <c r="G22" s="73"/>
      <c r="H22" s="73"/>
      <c r="I22" s="85"/>
      <c r="J22" s="86"/>
      <c r="K22" s="19">
        <f>SUM(K6:K21)</f>
        <v>0</v>
      </c>
      <c r="L22" s="21" t="s">
        <v>14</v>
      </c>
      <c r="M22" s="17"/>
      <c r="N22" s="22" t="s">
        <v>69</v>
      </c>
      <c r="O22" s="84" t="s">
        <v>91</v>
      </c>
      <c r="P22" s="89"/>
      <c r="Q22" s="90"/>
      <c r="R22" s="11" t="s">
        <v>102</v>
      </c>
      <c r="S22" s="12">
        <v>3600</v>
      </c>
      <c r="T22" s="98"/>
      <c r="U22" s="99"/>
      <c r="V22" s="18" t="s">
        <v>13</v>
      </c>
      <c r="W22" s="96">
        <f>3600*T22</f>
        <v>0</v>
      </c>
      <c r="X22" s="97"/>
      <c r="Y22" s="18" t="s">
        <v>14</v>
      </c>
    </row>
    <row r="23" spans="1:25" ht="14.1" customHeight="1" x14ac:dyDescent="0.15">
      <c r="A23" s="17"/>
      <c r="B23" s="17"/>
      <c r="C23" s="17"/>
      <c r="D23" s="17"/>
      <c r="E23" s="17"/>
      <c r="F23" s="17"/>
      <c r="G23" s="46"/>
      <c r="H23" s="47"/>
      <c r="I23" s="48"/>
      <c r="J23" s="49"/>
      <c r="K23" s="50"/>
      <c r="L23" s="10"/>
      <c r="M23" s="17"/>
      <c r="N23" s="22" t="s">
        <v>70</v>
      </c>
      <c r="O23" s="84" t="s">
        <v>92</v>
      </c>
      <c r="P23" s="89"/>
      <c r="Q23" s="26"/>
      <c r="R23" s="11" t="s">
        <v>103</v>
      </c>
      <c r="S23" s="12">
        <v>120</v>
      </c>
      <c r="T23" s="98"/>
      <c r="U23" s="99"/>
      <c r="V23" s="18" t="s">
        <v>104</v>
      </c>
      <c r="W23" s="96">
        <f>120*T23</f>
        <v>0</v>
      </c>
      <c r="X23" s="97"/>
      <c r="Y23" s="18" t="s">
        <v>14</v>
      </c>
    </row>
    <row r="24" spans="1:25" ht="14.1" customHeight="1" x14ac:dyDescent="0.15">
      <c r="A24" s="17"/>
      <c r="B24" s="17"/>
      <c r="C24" s="17"/>
      <c r="D24" s="17"/>
      <c r="E24" s="17"/>
      <c r="F24" s="17"/>
      <c r="G24" s="46"/>
      <c r="H24" s="47"/>
      <c r="I24" s="48"/>
      <c r="J24" s="49"/>
      <c r="K24" s="50"/>
      <c r="L24" s="10"/>
      <c r="M24" s="17"/>
      <c r="N24" s="22" t="s">
        <v>123</v>
      </c>
      <c r="O24" s="84" t="s">
        <v>127</v>
      </c>
      <c r="P24" s="89"/>
      <c r="Q24" s="26"/>
      <c r="R24" s="11" t="s">
        <v>125</v>
      </c>
      <c r="S24" s="12">
        <v>33</v>
      </c>
      <c r="T24" s="98"/>
      <c r="U24" s="99"/>
      <c r="V24" s="18" t="s">
        <v>13</v>
      </c>
      <c r="W24" s="96"/>
      <c r="X24" s="97"/>
      <c r="Y24" s="18" t="s">
        <v>14</v>
      </c>
    </row>
    <row r="25" spans="1:25" ht="14.1" customHeight="1" x14ac:dyDescent="0.15">
      <c r="A25" s="17"/>
      <c r="B25" s="17"/>
      <c r="C25" s="17"/>
      <c r="D25" s="17"/>
      <c r="E25" s="17"/>
      <c r="F25" s="17"/>
      <c r="G25" s="46"/>
      <c r="H25" s="47"/>
      <c r="I25" s="48"/>
      <c r="J25" s="49"/>
      <c r="K25" s="50"/>
      <c r="L25" s="10"/>
      <c r="M25" s="17"/>
      <c r="N25" s="22" t="s">
        <v>124</v>
      </c>
      <c r="O25" s="84" t="s">
        <v>128</v>
      </c>
      <c r="P25" s="89"/>
      <c r="Q25" s="26"/>
      <c r="R25" s="11" t="s">
        <v>125</v>
      </c>
      <c r="S25" s="12">
        <v>33</v>
      </c>
      <c r="T25" s="98"/>
      <c r="U25" s="99"/>
      <c r="V25" s="18" t="s">
        <v>13</v>
      </c>
      <c r="W25" s="96">
        <f>180*T25</f>
        <v>0</v>
      </c>
      <c r="X25" s="97"/>
      <c r="Y25" s="18" t="s">
        <v>14</v>
      </c>
    </row>
    <row r="26" spans="1:25" ht="14.1" customHeight="1" x14ac:dyDescent="0.15">
      <c r="A26" s="17"/>
      <c r="B26" s="17"/>
      <c r="C26" s="17"/>
      <c r="D26" s="17"/>
      <c r="E26" s="17"/>
      <c r="F26" s="17"/>
      <c r="G26" s="46"/>
      <c r="H26" s="47"/>
      <c r="I26" s="48"/>
      <c r="J26" s="49"/>
      <c r="K26" s="50"/>
      <c r="L26" s="10"/>
      <c r="M26" s="17"/>
      <c r="N26" s="72" t="s">
        <v>21</v>
      </c>
      <c r="O26" s="73"/>
      <c r="P26" s="73"/>
      <c r="Q26" s="73"/>
      <c r="R26" s="73"/>
      <c r="S26" s="73"/>
      <c r="T26" s="85"/>
      <c r="U26" s="85"/>
      <c r="V26" s="86"/>
      <c r="W26" s="78">
        <f>SUM(W6:X25)</f>
        <v>0</v>
      </c>
      <c r="X26" s="79"/>
      <c r="Y26" s="40" t="s">
        <v>14</v>
      </c>
    </row>
    <row r="27" spans="1:25" hidden="1" x14ac:dyDescent="0.15">
      <c r="A27" s="17"/>
      <c r="B27" s="17"/>
      <c r="C27" s="17"/>
      <c r="D27" s="17"/>
      <c r="E27" s="17"/>
      <c r="F27" s="17"/>
      <c r="G27" s="46"/>
      <c r="H27" s="47"/>
      <c r="I27" s="48"/>
      <c r="J27" s="49"/>
      <c r="K27" s="50"/>
      <c r="L27" s="10"/>
      <c r="M27" s="17"/>
      <c r="N27" s="69" t="s">
        <v>107</v>
      </c>
      <c r="O27" s="70"/>
      <c r="P27" s="70"/>
      <c r="Q27" s="70"/>
      <c r="R27" s="70"/>
      <c r="S27" s="70"/>
      <c r="T27" s="70"/>
      <c r="U27" s="70"/>
      <c r="V27" s="71"/>
      <c r="W27" s="78">
        <f>K22+W26</f>
        <v>0</v>
      </c>
      <c r="X27" s="79"/>
      <c r="Y27" s="40" t="s">
        <v>14</v>
      </c>
    </row>
    <row r="28" spans="1:25" ht="14.1" customHeight="1" x14ac:dyDescent="0.15">
      <c r="A28" s="17"/>
      <c r="B28" s="17"/>
      <c r="C28" s="17"/>
      <c r="D28" s="17"/>
      <c r="E28" s="17"/>
      <c r="F28" s="17"/>
      <c r="G28" s="46"/>
      <c r="H28" s="47"/>
      <c r="I28" s="48"/>
      <c r="J28" s="49"/>
      <c r="K28" s="50"/>
      <c r="L28" s="10"/>
      <c r="M28" s="17"/>
      <c r="N28" s="69" t="s">
        <v>31</v>
      </c>
      <c r="O28" s="70"/>
      <c r="P28" s="70"/>
      <c r="Q28" s="70"/>
      <c r="R28" s="70"/>
      <c r="S28" s="70"/>
      <c r="T28" s="70"/>
      <c r="U28" s="70"/>
      <c r="V28" s="71"/>
      <c r="W28" s="78">
        <f>IF(W27=0,0,IF(W27&lt;=5999,1500,IF(W27&lt;14999,600,IF(W27&lt;15000,0,0))))</f>
        <v>0</v>
      </c>
      <c r="X28" s="79"/>
      <c r="Y28" s="40" t="s">
        <v>14</v>
      </c>
    </row>
    <row r="29" spans="1:25" ht="14.1" customHeight="1" x14ac:dyDescent="0.15">
      <c r="A29" s="17"/>
      <c r="B29" s="17"/>
      <c r="C29" s="17"/>
      <c r="D29" s="17"/>
      <c r="E29" s="17"/>
      <c r="F29" s="17"/>
      <c r="G29" s="46"/>
      <c r="H29" s="47"/>
      <c r="I29" s="48"/>
      <c r="J29" s="49"/>
      <c r="K29" s="50"/>
      <c r="L29" s="10"/>
      <c r="M29" s="17"/>
      <c r="N29" s="69" t="s">
        <v>29</v>
      </c>
      <c r="O29" s="70"/>
      <c r="P29" s="70"/>
      <c r="Q29" s="70"/>
      <c r="R29" s="70"/>
      <c r="S29" s="70"/>
      <c r="T29" s="70"/>
      <c r="U29" s="70"/>
      <c r="V29" s="71"/>
      <c r="W29" s="78">
        <f>K22+W26+W28</f>
        <v>0</v>
      </c>
      <c r="X29" s="79"/>
      <c r="Y29" s="40" t="s">
        <v>14</v>
      </c>
    </row>
    <row r="30" spans="1:25" ht="13.5" customHeight="1" x14ac:dyDescent="0.15">
      <c r="A30" s="17"/>
      <c r="B30" s="17"/>
      <c r="C30" s="17"/>
      <c r="D30" s="17"/>
      <c r="E30" s="17"/>
      <c r="F30" s="17"/>
      <c r="G30" s="46"/>
      <c r="H30" s="47"/>
      <c r="I30" s="48"/>
      <c r="J30" s="49"/>
      <c r="K30" s="50"/>
      <c r="L30" s="10"/>
      <c r="M30" s="17"/>
      <c r="N30" s="72" t="s">
        <v>71</v>
      </c>
      <c r="O30" s="73"/>
      <c r="P30" s="73"/>
      <c r="Q30" s="73"/>
      <c r="R30" s="73"/>
      <c r="S30" s="73"/>
      <c r="T30" s="73"/>
      <c r="U30" s="73"/>
      <c r="V30" s="74"/>
      <c r="W30" s="78">
        <f>ROUNDDOWN(W29*0.1,0)</f>
        <v>0</v>
      </c>
      <c r="X30" s="79"/>
      <c r="Y30" s="40" t="s">
        <v>14</v>
      </c>
    </row>
    <row r="31" spans="1:25" ht="16.5" customHeight="1" x14ac:dyDescent="0.15">
      <c r="A31" s="17"/>
      <c r="B31" s="17"/>
      <c r="C31" s="17"/>
      <c r="D31" s="17"/>
      <c r="E31" s="17"/>
      <c r="F31" s="17"/>
      <c r="G31" s="46"/>
      <c r="H31" s="47"/>
      <c r="I31" s="48"/>
      <c r="J31" s="49"/>
      <c r="K31" s="50"/>
      <c r="L31" s="10"/>
      <c r="M31" s="17"/>
      <c r="N31" s="72" t="s">
        <v>72</v>
      </c>
      <c r="O31" s="73"/>
      <c r="P31" s="73"/>
      <c r="Q31" s="73"/>
      <c r="R31" s="73"/>
      <c r="S31" s="73"/>
      <c r="T31" s="73"/>
      <c r="U31" s="73"/>
      <c r="V31" s="74"/>
      <c r="W31" s="78">
        <f>W29+W30</f>
        <v>0</v>
      </c>
      <c r="X31" s="79"/>
      <c r="Y31" s="40" t="s">
        <v>14</v>
      </c>
    </row>
    <row r="32" spans="1:25" ht="14.1" customHeight="1" x14ac:dyDescent="0.15">
      <c r="A32" s="17"/>
      <c r="B32" s="17"/>
      <c r="C32" s="17"/>
      <c r="D32" s="17"/>
      <c r="E32" s="17"/>
      <c r="F32" s="17"/>
      <c r="G32" s="46"/>
      <c r="H32" s="47"/>
      <c r="I32" s="48"/>
      <c r="J32" s="49"/>
      <c r="K32" s="50"/>
      <c r="L32" s="10"/>
      <c r="M32" s="17"/>
      <c r="N32" s="7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</row>
    <row r="33" spans="1:25" ht="14.25" customHeight="1" x14ac:dyDescent="0.15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7"/>
      <c r="N33" s="76" t="s">
        <v>73</v>
      </c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</row>
    <row r="34" spans="1:25" ht="23.25" customHeight="1" x14ac:dyDescent="0.15">
      <c r="A34" s="114" t="s">
        <v>6</v>
      </c>
      <c r="B34" s="114"/>
      <c r="C34" s="117"/>
      <c r="D34" s="118"/>
      <c r="E34" s="118"/>
      <c r="F34" s="119"/>
      <c r="G34" s="123" t="s">
        <v>19</v>
      </c>
      <c r="H34" s="124"/>
      <c r="I34" s="31"/>
      <c r="J34" s="32"/>
      <c r="K34" s="32"/>
      <c r="L34" s="32"/>
      <c r="M34" s="51"/>
      <c r="N34" s="52"/>
      <c r="O34" s="25"/>
      <c r="P34" s="25"/>
      <c r="Q34" s="25"/>
      <c r="R34" s="25"/>
      <c r="S34" s="25"/>
      <c r="T34" s="25"/>
      <c r="U34" s="25"/>
      <c r="V34" s="25"/>
      <c r="W34" s="120"/>
      <c r="X34" s="120"/>
      <c r="Y34" s="8"/>
    </row>
    <row r="35" spans="1:25" ht="22.5" customHeight="1" x14ac:dyDescent="0.15">
      <c r="A35" s="114" t="s">
        <v>7</v>
      </c>
      <c r="B35" s="114"/>
      <c r="C35" s="31"/>
      <c r="D35" s="32"/>
      <c r="E35" s="32"/>
      <c r="F35" s="32"/>
      <c r="G35" s="32"/>
      <c r="H35" s="32"/>
      <c r="I35" s="32"/>
      <c r="J35" s="32"/>
      <c r="K35" s="32"/>
      <c r="L35" s="32"/>
      <c r="M35" s="51"/>
      <c r="N35" s="63" t="s">
        <v>51</v>
      </c>
      <c r="O35" s="64"/>
      <c r="P35" s="53"/>
      <c r="Q35" s="54" t="s">
        <v>48</v>
      </c>
      <c r="R35" s="55"/>
      <c r="S35" s="55"/>
      <c r="T35" s="55"/>
      <c r="U35" s="55"/>
      <c r="V35" s="55"/>
      <c r="W35" s="55"/>
      <c r="X35" s="55"/>
      <c r="Y35" s="56"/>
    </row>
    <row r="36" spans="1:25" ht="21.75" customHeight="1" x14ac:dyDescent="0.15">
      <c r="A36" s="114" t="s">
        <v>10</v>
      </c>
      <c r="B36" s="114"/>
      <c r="C36" s="117"/>
      <c r="D36" s="118"/>
      <c r="E36" s="118"/>
      <c r="F36" s="119"/>
      <c r="G36" s="114" t="s">
        <v>11</v>
      </c>
      <c r="H36" s="115"/>
      <c r="I36" s="31"/>
      <c r="J36" s="32"/>
      <c r="K36" s="32"/>
      <c r="L36" s="32"/>
      <c r="M36" s="51"/>
      <c r="N36" s="65"/>
      <c r="O36" s="66"/>
      <c r="P36" s="66"/>
      <c r="Q36" s="57" t="s">
        <v>49</v>
      </c>
      <c r="R36" s="58"/>
      <c r="S36" s="58"/>
      <c r="T36" s="58"/>
      <c r="U36" s="58"/>
      <c r="V36" s="58"/>
      <c r="W36" s="58"/>
      <c r="X36" s="58"/>
      <c r="Y36" s="59"/>
    </row>
    <row r="37" spans="1:25" ht="23.25" customHeight="1" x14ac:dyDescent="0.15">
      <c r="A37" s="121" t="s">
        <v>8</v>
      </c>
      <c r="B37" s="121"/>
      <c r="C37" s="111" t="s">
        <v>15</v>
      </c>
      <c r="D37" s="112"/>
      <c r="E37" s="113"/>
      <c r="F37" s="20" t="s">
        <v>9</v>
      </c>
      <c r="G37" s="114" t="s">
        <v>12</v>
      </c>
      <c r="H37" s="115"/>
      <c r="I37" s="31"/>
      <c r="J37" s="32"/>
      <c r="K37" s="32"/>
      <c r="L37" s="32"/>
      <c r="M37" s="51"/>
      <c r="N37" s="67"/>
      <c r="O37" s="68"/>
      <c r="P37" s="68"/>
      <c r="Q37" s="60" t="s">
        <v>50</v>
      </c>
      <c r="R37" s="61"/>
      <c r="S37" s="61"/>
      <c r="T37" s="61"/>
      <c r="U37" s="61"/>
      <c r="V37" s="61"/>
      <c r="W37" s="61"/>
      <c r="X37" s="61"/>
      <c r="Y37" s="62"/>
    </row>
    <row r="38" spans="1:25" ht="24.95" customHeight="1" x14ac:dyDescent="0.15">
      <c r="L38" s="28"/>
      <c r="M38" s="29"/>
      <c r="N38" s="29"/>
      <c r="O38" s="27"/>
      <c r="P38" s="116"/>
      <c r="Q38" s="116"/>
      <c r="R38" s="116"/>
      <c r="S38" s="116"/>
      <c r="T38" s="116"/>
      <c r="U38" s="116"/>
      <c r="V38" s="116"/>
      <c r="W38" s="116"/>
      <c r="X38" s="116"/>
    </row>
    <row r="39" spans="1:25" x14ac:dyDescent="0.15">
      <c r="M39" s="29"/>
    </row>
  </sheetData>
  <sheetProtection algorithmName="SHA-512" hashValue="PJZOLzqlWvHcBeDA33h6O+WgzBi62oAVdqdKu+9SMC0obZi6FD3Puuj8pLFMgctYPZXcf30OBXkYTSHgCLOslw==" saltValue="koGrj1bix92iWa594FkqzA==" spinCount="100000" sheet="1" objects="1" scenarios="1"/>
  <mergeCells count="125">
    <mergeCell ref="B6:F6"/>
    <mergeCell ref="B14:F14"/>
    <mergeCell ref="B15:F15"/>
    <mergeCell ref="W26:X26"/>
    <mergeCell ref="W21:X21"/>
    <mergeCell ref="B16:F16"/>
    <mergeCell ref="B17:F17"/>
    <mergeCell ref="B18:F18"/>
    <mergeCell ref="B19:F19"/>
    <mergeCell ref="B20:F20"/>
    <mergeCell ref="A22:J22"/>
    <mergeCell ref="W15:X15"/>
    <mergeCell ref="W19:X19"/>
    <mergeCell ref="T17:U17"/>
    <mergeCell ref="T15:U15"/>
    <mergeCell ref="N26:V26"/>
    <mergeCell ref="T22:U22"/>
    <mergeCell ref="W22:X22"/>
    <mergeCell ref="O23:P23"/>
    <mergeCell ref="O21:Q21"/>
    <mergeCell ref="W12:X12"/>
    <mergeCell ref="W13:X13"/>
    <mergeCell ref="A2:H2"/>
    <mergeCell ref="C37:E37"/>
    <mergeCell ref="G37:H37"/>
    <mergeCell ref="I5:J5"/>
    <mergeCell ref="K5:L5"/>
    <mergeCell ref="P38:X38"/>
    <mergeCell ref="G36:H36"/>
    <mergeCell ref="C36:F36"/>
    <mergeCell ref="W34:X34"/>
    <mergeCell ref="W29:X29"/>
    <mergeCell ref="W16:X16"/>
    <mergeCell ref="T16:U16"/>
    <mergeCell ref="C34:F34"/>
    <mergeCell ref="W31:X31"/>
    <mergeCell ref="A37:B37"/>
    <mergeCell ref="A36:B36"/>
    <mergeCell ref="A35:B35"/>
    <mergeCell ref="A34:B34"/>
    <mergeCell ref="A33:L33"/>
    <mergeCell ref="G34:H34"/>
    <mergeCell ref="T19:U19"/>
    <mergeCell ref="T8:U8"/>
    <mergeCell ref="T12:U12"/>
    <mergeCell ref="T10:U10"/>
    <mergeCell ref="U2:V2"/>
    <mergeCell ref="S2:T2"/>
    <mergeCell ref="T5:V5"/>
    <mergeCell ref="S3:Y3"/>
    <mergeCell ref="T20:U20"/>
    <mergeCell ref="T23:U23"/>
    <mergeCell ref="W23:X23"/>
    <mergeCell ref="S4:Y4"/>
    <mergeCell ref="W5:Y5"/>
    <mergeCell ref="W11:X11"/>
    <mergeCell ref="T9:U9"/>
    <mergeCell ref="W9:X9"/>
    <mergeCell ref="W8:X8"/>
    <mergeCell ref="W10:X10"/>
    <mergeCell ref="T11:U11"/>
    <mergeCell ref="T14:U14"/>
    <mergeCell ref="T13:U13"/>
    <mergeCell ref="W14:X14"/>
    <mergeCell ref="W18:X18"/>
    <mergeCell ref="W17:X17"/>
    <mergeCell ref="W20:X20"/>
    <mergeCell ref="AD6:AF6"/>
    <mergeCell ref="AB7:AC7"/>
    <mergeCell ref="AD7:AF7"/>
    <mergeCell ref="AB6:AC6"/>
    <mergeCell ref="W6:X6"/>
    <mergeCell ref="T6:U6"/>
    <mergeCell ref="T7:U7"/>
    <mergeCell ref="W7:X7"/>
    <mergeCell ref="N27:V27"/>
    <mergeCell ref="W27:X27"/>
    <mergeCell ref="T18:U18"/>
    <mergeCell ref="T21:U21"/>
    <mergeCell ref="O22:Q22"/>
    <mergeCell ref="O17:Q17"/>
    <mergeCell ref="O18:Q18"/>
    <mergeCell ref="O24:P24"/>
    <mergeCell ref="T24:U24"/>
    <mergeCell ref="W24:X24"/>
    <mergeCell ref="O25:P25"/>
    <mergeCell ref="T25:U25"/>
    <mergeCell ref="W25:X25"/>
    <mergeCell ref="I3:O3"/>
    <mergeCell ref="B5:F5"/>
    <mergeCell ref="B21:F21"/>
    <mergeCell ref="B7:F7"/>
    <mergeCell ref="B8:F8"/>
    <mergeCell ref="B9:F9"/>
    <mergeCell ref="B10:F10"/>
    <mergeCell ref="B11:F11"/>
    <mergeCell ref="O5:Q5"/>
    <mergeCell ref="O6:Q6"/>
    <mergeCell ref="O7:Q7"/>
    <mergeCell ref="O8:Q8"/>
    <mergeCell ref="O9:Q9"/>
    <mergeCell ref="O19:Q19"/>
    <mergeCell ref="O20:Q20"/>
    <mergeCell ref="B12:F12"/>
    <mergeCell ref="B13:F13"/>
    <mergeCell ref="O10:Q10"/>
    <mergeCell ref="O11:Q11"/>
    <mergeCell ref="O12:Q12"/>
    <mergeCell ref="O13:Q13"/>
    <mergeCell ref="O14:Q14"/>
    <mergeCell ref="O15:Q15"/>
    <mergeCell ref="O16:Q16"/>
    <mergeCell ref="Q35:Y35"/>
    <mergeCell ref="Q36:Y36"/>
    <mergeCell ref="Q37:Y37"/>
    <mergeCell ref="N35:O35"/>
    <mergeCell ref="N36:P37"/>
    <mergeCell ref="N28:V28"/>
    <mergeCell ref="N29:V29"/>
    <mergeCell ref="N30:V30"/>
    <mergeCell ref="N32:Y32"/>
    <mergeCell ref="N33:Y33"/>
    <mergeCell ref="W30:X30"/>
    <mergeCell ref="N31:V31"/>
    <mergeCell ref="W28:X28"/>
  </mergeCells>
  <phoneticPr fontId="1"/>
  <printOptions horizontalCentered="1"/>
  <pageMargins left="0.23622047244094491" right="0.23622047244094491" top="0.19685039370078741" bottom="0" header="0.31496062992125984" footer="0.31496062992125984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utsunomiya</dc:creator>
  <cp:lastModifiedBy>福山　沙織</cp:lastModifiedBy>
  <cp:lastPrinted>2019-08-07T09:06:06Z</cp:lastPrinted>
  <dcterms:created xsi:type="dcterms:W3CDTF">2012-07-01T00:07:16Z</dcterms:created>
  <dcterms:modified xsi:type="dcterms:W3CDTF">2023-08-29T04:10:46Z</dcterms:modified>
</cp:coreProperties>
</file>